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tabRatio="924"/>
  </bookViews>
  <sheets>
    <sheet name="INDICE" sheetId="27" r:id="rId1"/>
    <sheet name="ANALISIS FACT" sheetId="25" r:id="rId2"/>
    <sheet name="RUTA ESPECIAL" sheetId="18" state="hidden" r:id="rId3"/>
    <sheet name="CONTRATOS" sheetId="4" r:id="rId4"/>
    <sheet name="CONTRATO X ILICITOS" sheetId="19" r:id="rId5"/>
    <sheet name="CONT CONECTADOS" sheetId="24" r:id="rId6"/>
    <sheet name="LIMITACIONES" sheetId="5" r:id="rId7"/>
    <sheet name="RECONEXIONES" sheetId="6" r:id="rId8"/>
    <sheet name="LIMIT vs RECONEX" sheetId="26" r:id="rId9"/>
    <sheet name="INGRESO X LIMIT" sheetId="7" r:id="rId10"/>
    <sheet name="CONVENIOS CANT" sheetId="20" r:id="rId11"/>
    <sheet name="CONVENIOS $" sheetId="22" r:id="rId12"/>
    <sheet name="CONVENIOS DETALLE" sheetId="21" r:id="rId13"/>
    <sheet name="REZAGO" sheetId="28" r:id="rId14"/>
    <sheet name="GRAFICA REZAGO" sheetId="29" r:id="rId15"/>
    <sheet name="ALTA DE # TELÉFONOS" sheetId="23" r:id="rId16"/>
    <sheet name="EFICIENCIA COMERCIAL" sheetId="33" r:id="rId17"/>
    <sheet name="GESTORIA" sheetId="8" state="hidden" r:id="rId18"/>
    <sheet name="INGRESO GESTOR" sheetId="10" state="hidden" r:id="rId19"/>
    <sheet name="REZAGO USRS" sheetId="13" state="hidden" r:id="rId20"/>
    <sheet name="REZAGO IMPORTE" sheetId="14" state="hidden" r:id="rId21"/>
    <sheet name="ILÍCITOS" sheetId="15" state="hidden" r:id="rId22"/>
    <sheet name="INGRESO X ILÍCITOS" sheetId="16" state="hidden" r:id="rId23"/>
  </sheets>
  <definedNames>
    <definedName name="_xlnm.Print_Area" localSheetId="1">'ANALISIS FACT'!$A$1:$M$81</definedName>
    <definedName name="_xlnm.Print_Area" localSheetId="3">CONTRATOS!$A$1:$N$34</definedName>
    <definedName name="_xlnm.Print_Area" localSheetId="14">'GRAFICA REZAGO'!$A$1:$T$53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33" l="1"/>
  <c r="M35" i="25" l="1"/>
  <c r="M33" i="25"/>
  <c r="M26" i="25" l="1"/>
  <c r="M28" i="25" s="1"/>
  <c r="M30" i="25" s="1"/>
  <c r="H6" i="33" l="1"/>
  <c r="H7" i="33"/>
  <c r="H8" i="33"/>
  <c r="H9" i="33"/>
  <c r="H10" i="33"/>
  <c r="H11" i="33"/>
  <c r="H5" i="33"/>
  <c r="D11" i="33" l="1"/>
  <c r="D10" i="33"/>
  <c r="C27" i="29" l="1"/>
  <c r="B27" i="29"/>
  <c r="AB14" i="28"/>
  <c r="AA14" i="28"/>
  <c r="AB5" i="28"/>
  <c r="AA5" i="28"/>
  <c r="E7" i="22"/>
  <c r="D7" i="22"/>
  <c r="C7" i="22"/>
  <c r="B7" i="22"/>
  <c r="A7" i="22"/>
  <c r="E39" i="21"/>
  <c r="I39" i="21"/>
  <c r="E40" i="21"/>
  <c r="I40" i="21"/>
  <c r="E41" i="21"/>
  <c r="I41" i="21"/>
  <c r="C42" i="21"/>
  <c r="D42" i="21"/>
  <c r="E42" i="21"/>
  <c r="F42" i="21"/>
  <c r="G42" i="21"/>
  <c r="H42" i="21"/>
  <c r="H49" i="21"/>
  <c r="H51" i="21" s="1"/>
  <c r="G49" i="21"/>
  <c r="G51" i="21" s="1"/>
  <c r="F49" i="21"/>
  <c r="F51" i="21" s="1"/>
  <c r="D49" i="21"/>
  <c r="D51" i="21" s="1"/>
  <c r="C49" i="21"/>
  <c r="C51" i="21" s="1"/>
  <c r="I48" i="21"/>
  <c r="E48" i="21"/>
  <c r="I47" i="21"/>
  <c r="E47" i="21"/>
  <c r="I46" i="21"/>
  <c r="I49" i="21" s="1"/>
  <c r="I51" i="21" s="1"/>
  <c r="E46" i="21"/>
  <c r="E49" i="21" s="1"/>
  <c r="E51" i="21" s="1"/>
  <c r="J12" i="20"/>
  <c r="J8" i="26"/>
  <c r="J11" i="24"/>
  <c r="J10" i="24"/>
  <c r="I42" i="21" l="1"/>
  <c r="D9" i="33" l="1"/>
  <c r="I10" i="24" l="1"/>
  <c r="I11" i="24" l="1"/>
  <c r="C9" i="29" l="1"/>
  <c r="B9" i="29"/>
  <c r="X14" i="28"/>
  <c r="W14" i="28"/>
  <c r="X5" i="28"/>
  <c r="W5" i="28"/>
  <c r="I8" i="26"/>
  <c r="D5" i="33" l="1"/>
  <c r="D6" i="33"/>
  <c r="D7" i="33"/>
  <c r="D8" i="33"/>
  <c r="H61" i="25" l="1"/>
  <c r="H40" i="25"/>
  <c r="H15" i="25"/>
  <c r="H11" i="24" l="1"/>
  <c r="H10" i="24"/>
  <c r="T14" i="28" l="1"/>
  <c r="S14" i="28"/>
  <c r="T5" i="28"/>
  <c r="S5" i="28"/>
  <c r="H35" i="21"/>
  <c r="G35" i="21"/>
  <c r="F35" i="21"/>
  <c r="D35" i="21"/>
  <c r="C35" i="21"/>
  <c r="I34" i="21"/>
  <c r="E34" i="21"/>
  <c r="I33" i="21"/>
  <c r="E33" i="21"/>
  <c r="I32" i="21"/>
  <c r="I35" i="21" s="1"/>
  <c r="E32" i="21"/>
  <c r="E35" i="21" s="1"/>
  <c r="H8" i="26"/>
  <c r="N11" i="20" l="1"/>
  <c r="C15" i="25" l="1"/>
  <c r="N7" i="24" l="1"/>
  <c r="C8" i="24"/>
  <c r="C11" i="24" s="1"/>
  <c r="D8" i="24"/>
  <c r="D11" i="24" s="1"/>
  <c r="E8" i="24"/>
  <c r="E11" i="24" s="1"/>
  <c r="F8" i="24"/>
  <c r="F11" i="24" s="1"/>
  <c r="G8" i="24"/>
  <c r="G11" i="24" s="1"/>
  <c r="B8" i="24"/>
  <c r="B11" i="24" s="1"/>
  <c r="B10" i="4"/>
  <c r="F10" i="24" l="1"/>
  <c r="E10" i="24"/>
  <c r="N8" i="24"/>
  <c r="B10" i="24"/>
  <c r="D10" i="24"/>
  <c r="G10" i="24"/>
  <c r="C10" i="24"/>
  <c r="N10" i="24" l="1"/>
  <c r="M62" i="25"/>
  <c r="L62" i="25"/>
  <c r="K62" i="25"/>
  <c r="I62" i="25"/>
  <c r="H62" i="25"/>
  <c r="M59" i="25"/>
  <c r="L59" i="25"/>
  <c r="K59" i="25"/>
  <c r="J59" i="25"/>
  <c r="J62" i="25" s="1"/>
  <c r="I59" i="25"/>
  <c r="H59" i="25"/>
  <c r="G59" i="25"/>
  <c r="F59" i="25"/>
  <c r="E59" i="25"/>
  <c r="D59" i="25"/>
  <c r="C59" i="25"/>
  <c r="B59" i="25"/>
  <c r="H38" i="25"/>
  <c r="M38" i="25"/>
  <c r="L38" i="25"/>
  <c r="K38" i="25"/>
  <c r="J38" i="25"/>
  <c r="I38" i="25"/>
  <c r="G38" i="25"/>
  <c r="F38" i="25"/>
  <c r="E38" i="25"/>
  <c r="D38" i="25"/>
  <c r="C38" i="25"/>
  <c r="B38" i="25"/>
  <c r="B39" i="25" s="1"/>
  <c r="C39" i="25" s="1"/>
  <c r="D39" i="25" s="1"/>
  <c r="E39" i="25" s="1"/>
  <c r="F39" i="25" s="1"/>
  <c r="G39" i="25" s="1"/>
  <c r="H39" i="25" s="1"/>
  <c r="I39" i="25" s="1"/>
  <c r="J39" i="25" s="1"/>
  <c r="K39" i="25" s="1"/>
  <c r="L39" i="25" s="1"/>
  <c r="M39" i="25" s="1"/>
  <c r="L41" i="25" l="1"/>
  <c r="I41" i="25"/>
  <c r="M41" i="25"/>
  <c r="J41" i="25"/>
  <c r="H41" i="25"/>
  <c r="K41" i="25"/>
  <c r="P14" i="28"/>
  <c r="O14" i="28"/>
  <c r="L14" i="28"/>
  <c r="K14" i="28"/>
  <c r="H14" i="28"/>
  <c r="G14" i="28"/>
  <c r="D14" i="28"/>
  <c r="C14" i="28"/>
  <c r="P5" i="28"/>
  <c r="O5" i="28"/>
  <c r="L5" i="28"/>
  <c r="K5" i="28"/>
  <c r="H5" i="28"/>
  <c r="G5" i="28"/>
  <c r="D5" i="28"/>
  <c r="C5" i="28"/>
  <c r="C8" i="26"/>
  <c r="D8" i="26"/>
  <c r="E8" i="26"/>
  <c r="F8" i="26"/>
  <c r="G8" i="26"/>
  <c r="B8" i="26"/>
  <c r="N7" i="26"/>
  <c r="N6" i="26"/>
  <c r="G61" i="25"/>
  <c r="G62" i="25" s="1"/>
  <c r="F61" i="25"/>
  <c r="F62" i="25" s="1"/>
  <c r="E61" i="25"/>
  <c r="E62" i="25" s="1"/>
  <c r="D61" i="25"/>
  <c r="D62" i="25" s="1"/>
  <c r="C61" i="25"/>
  <c r="C62" i="25" s="1"/>
  <c r="B61" i="25"/>
  <c r="B62" i="25" s="1"/>
  <c r="G40" i="25"/>
  <c r="G41" i="25" s="1"/>
  <c r="F40" i="25"/>
  <c r="F41" i="25" s="1"/>
  <c r="E40" i="25"/>
  <c r="E41" i="25" s="1"/>
  <c r="D40" i="25"/>
  <c r="D41" i="25" s="1"/>
  <c r="C40" i="25"/>
  <c r="C41" i="25" s="1"/>
  <c r="B40" i="25"/>
  <c r="B41" i="25" s="1"/>
  <c r="G15" i="25"/>
  <c r="F15" i="25"/>
  <c r="E15" i="25"/>
  <c r="D15" i="25"/>
  <c r="B15" i="25"/>
  <c r="B18" i="25" l="1"/>
  <c r="B19" i="25" s="1"/>
  <c r="B16" i="25"/>
  <c r="C14" i="25"/>
  <c r="N9" i="24"/>
  <c r="N6" i="24"/>
  <c r="D14" i="25" l="1"/>
  <c r="C16" i="25"/>
  <c r="N6" i="23"/>
  <c r="I27" i="21"/>
  <c r="I26" i="21"/>
  <c r="I25" i="21"/>
  <c r="I20" i="21"/>
  <c r="I19" i="21"/>
  <c r="I18" i="21"/>
  <c r="I13" i="21"/>
  <c r="I12" i="21"/>
  <c r="I11" i="21"/>
  <c r="I5" i="21"/>
  <c r="I6" i="21"/>
  <c r="I4" i="21"/>
  <c r="E26" i="21"/>
  <c r="E27" i="21"/>
  <c r="E25" i="21"/>
  <c r="E19" i="21"/>
  <c r="E20" i="21"/>
  <c r="E18" i="21"/>
  <c r="E12" i="21"/>
  <c r="E13" i="21"/>
  <c r="E11" i="21"/>
  <c r="E5" i="21"/>
  <c r="E6" i="21"/>
  <c r="E4" i="21"/>
  <c r="F28" i="21"/>
  <c r="F14" i="21"/>
  <c r="F7" i="21"/>
  <c r="E10" i="20"/>
  <c r="E12" i="20" s="1"/>
  <c r="F10" i="20"/>
  <c r="F12" i="20" s="1"/>
  <c r="G10" i="20"/>
  <c r="G12" i="20" s="1"/>
  <c r="H10" i="20"/>
  <c r="H12" i="20" s="1"/>
  <c r="I10" i="20"/>
  <c r="I12" i="20" s="1"/>
  <c r="J10" i="20"/>
  <c r="K10" i="20"/>
  <c r="L10" i="20"/>
  <c r="M10" i="20"/>
  <c r="D10" i="20"/>
  <c r="D12" i="20" s="1"/>
  <c r="G28" i="21"/>
  <c r="H28" i="21"/>
  <c r="D28" i="21"/>
  <c r="C28" i="21"/>
  <c r="G14" i="21"/>
  <c r="H14" i="21"/>
  <c r="D14" i="21"/>
  <c r="C14" i="21"/>
  <c r="G7" i="21"/>
  <c r="H7" i="21"/>
  <c r="D7" i="21"/>
  <c r="C7" i="21"/>
  <c r="I7" i="21" l="1"/>
  <c r="I14" i="21"/>
  <c r="I28" i="21"/>
  <c r="E14" i="21"/>
  <c r="E14" i="25"/>
  <c r="D16" i="25"/>
  <c r="I21" i="21"/>
  <c r="E28" i="21"/>
  <c r="E7" i="21"/>
  <c r="E21" i="21"/>
  <c r="N9" i="20"/>
  <c r="N8" i="20"/>
  <c r="N7" i="20"/>
  <c r="B9" i="7"/>
  <c r="M9" i="7"/>
  <c r="L9" i="7"/>
  <c r="K9" i="7"/>
  <c r="J9" i="7"/>
  <c r="I9" i="7"/>
  <c r="H9" i="7"/>
  <c r="G9" i="7"/>
  <c r="F9" i="7"/>
  <c r="E9" i="7"/>
  <c r="D9" i="7"/>
  <c r="C9" i="7"/>
  <c r="N8" i="7"/>
  <c r="N7" i="7"/>
  <c r="N6" i="7"/>
  <c r="C10" i="6"/>
  <c r="D10" i="6"/>
  <c r="E10" i="6"/>
  <c r="F10" i="6"/>
  <c r="G10" i="6"/>
  <c r="H10" i="6"/>
  <c r="I10" i="6"/>
  <c r="J10" i="6"/>
  <c r="K10" i="6"/>
  <c r="L10" i="6"/>
  <c r="M10" i="6"/>
  <c r="B10" i="6"/>
  <c r="N9" i="6"/>
  <c r="N8" i="6"/>
  <c r="N7" i="6"/>
  <c r="B9" i="5"/>
  <c r="M9" i="5"/>
  <c r="L9" i="5"/>
  <c r="K9" i="5"/>
  <c r="J9" i="5"/>
  <c r="I9" i="5"/>
  <c r="H9" i="5"/>
  <c r="G9" i="5"/>
  <c r="F9" i="5"/>
  <c r="E9" i="5"/>
  <c r="D9" i="5"/>
  <c r="C9" i="5"/>
  <c r="N8" i="5"/>
  <c r="N7" i="5"/>
  <c r="N6" i="5"/>
  <c r="M9" i="19"/>
  <c r="L9" i="19"/>
  <c r="K9" i="19"/>
  <c r="J9" i="19"/>
  <c r="I9" i="19"/>
  <c r="H9" i="19"/>
  <c r="G9" i="19"/>
  <c r="F9" i="19"/>
  <c r="E9" i="19"/>
  <c r="D9" i="19"/>
  <c r="C9" i="19"/>
  <c r="B9" i="19"/>
  <c r="N8" i="19"/>
  <c r="N7" i="19"/>
  <c r="N6" i="19"/>
  <c r="N8" i="4"/>
  <c r="N9" i="4"/>
  <c r="N7" i="4"/>
  <c r="C10" i="4"/>
  <c r="D10" i="4"/>
  <c r="E10" i="4"/>
  <c r="F10" i="4"/>
  <c r="G10" i="4"/>
  <c r="H10" i="4"/>
  <c r="I10" i="4"/>
  <c r="J10" i="4"/>
  <c r="K10" i="4"/>
  <c r="L10" i="4"/>
  <c r="M10" i="4"/>
  <c r="B8" i="22" l="1"/>
  <c r="F14" i="25"/>
  <c r="E16" i="25"/>
  <c r="N10" i="20"/>
  <c r="E8" i="22" l="1"/>
  <c r="D8" i="22"/>
  <c r="C8" i="22"/>
  <c r="G14" i="25"/>
  <c r="F16" i="25"/>
  <c r="Z17" i="18"/>
  <c r="Y17" i="18"/>
  <c r="X17" i="18"/>
  <c r="W17" i="18"/>
  <c r="H14" i="25" l="1"/>
  <c r="G16" i="25"/>
  <c r="S17" i="18"/>
  <c r="R17" i="18"/>
  <c r="Q17" i="18"/>
  <c r="P17" i="18"/>
  <c r="I14" i="25" l="1"/>
  <c r="H16" i="25"/>
  <c r="L17" i="18"/>
  <c r="K17" i="18"/>
  <c r="J17" i="18"/>
  <c r="I17" i="18"/>
  <c r="J14" i="25" l="1"/>
  <c r="I16" i="25"/>
  <c r="G6" i="10"/>
  <c r="G7" i="10"/>
  <c r="G8" i="10"/>
  <c r="G9" i="10"/>
  <c r="G10" i="10"/>
  <c r="G11" i="10"/>
  <c r="G12" i="10"/>
  <c r="G13" i="10"/>
  <c r="G14" i="10"/>
  <c r="G15" i="10"/>
  <c r="G16" i="10"/>
  <c r="K14" i="25" l="1"/>
  <c r="J16" i="25"/>
  <c r="G6" i="8"/>
  <c r="G7" i="8"/>
  <c r="G8" i="8"/>
  <c r="G9" i="8"/>
  <c r="G10" i="8"/>
  <c r="G11" i="8"/>
  <c r="G12" i="8"/>
  <c r="G13" i="8"/>
  <c r="G14" i="8"/>
  <c r="G15" i="8"/>
  <c r="G16" i="8"/>
  <c r="G16" i="14"/>
  <c r="G6" i="14"/>
  <c r="G7" i="14"/>
  <c r="G8" i="14"/>
  <c r="G9" i="14"/>
  <c r="G10" i="14"/>
  <c r="G11" i="14"/>
  <c r="G12" i="14"/>
  <c r="G13" i="14"/>
  <c r="G14" i="14"/>
  <c r="G15" i="14"/>
  <c r="L14" i="25" l="1"/>
  <c r="K16" i="25"/>
  <c r="E17" i="18"/>
  <c r="D17" i="18"/>
  <c r="C17" i="18"/>
  <c r="B17" i="18"/>
  <c r="M14" i="25" l="1"/>
  <c r="M16" i="25" s="1"/>
  <c r="L16" i="25"/>
  <c r="G5" i="14"/>
  <c r="G6" i="13"/>
  <c r="G7" i="13"/>
  <c r="G8" i="13"/>
  <c r="G9" i="13"/>
  <c r="G10" i="13"/>
  <c r="G11" i="13"/>
  <c r="G12" i="13"/>
  <c r="G13" i="13"/>
  <c r="G14" i="13"/>
  <c r="G15" i="13"/>
  <c r="G16" i="13"/>
  <c r="G5" i="13"/>
  <c r="G5" i="10"/>
  <c r="G5" i="8"/>
  <c r="F17" i="16" l="1"/>
  <c r="E17" i="16"/>
  <c r="C17" i="16"/>
  <c r="C17" i="15"/>
  <c r="F17" i="15"/>
  <c r="E17" i="15"/>
  <c r="F17" i="14" l="1"/>
  <c r="E17" i="14"/>
  <c r="F17" i="13"/>
  <c r="E17" i="13"/>
  <c r="F17" i="10"/>
  <c r="E17" i="10"/>
  <c r="C17" i="10"/>
  <c r="B17" i="10"/>
  <c r="F17" i="8" l="1"/>
  <c r="E17" i="8"/>
  <c r="C17" i="8"/>
  <c r="B17" i="8"/>
</calcChain>
</file>

<file path=xl/comments1.xml><?xml version="1.0" encoding="utf-8"?>
<comments xmlns="http://schemas.openxmlformats.org/spreadsheetml/2006/main">
  <authors>
    <author>HP</author>
  </authors>
  <commentList>
    <comment ref="V6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HAY MENOS USUARIOS POR BAJA TEMPORAL DE FACTURACIÓN A LA COMUNIDAD DE LA QUEBRADORA</t>
        </r>
      </text>
    </comment>
  </commentList>
</comments>
</file>

<file path=xl/sharedStrings.xml><?xml version="1.0" encoding="utf-8"?>
<sst xmlns="http://schemas.openxmlformats.org/spreadsheetml/2006/main" count="831" uniqueCount="210">
  <si>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</si>
  <si>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</si>
  <si>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</si>
  <si>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</si>
  <si>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</si>
  <si>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</si>
  <si>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</si>
  <si>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</si>
  <si>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</si>
  <si>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</si>
  <si>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LIMITACIONES</t>
  </si>
  <si>
    <t>INGRESOS POR LIMITACIONES</t>
  </si>
  <si>
    <t>REZAGO USUARIOS</t>
  </si>
  <si>
    <t>REZAGO IMPORTE</t>
  </si>
  <si>
    <t>SERVICIO MEDIDO</t>
  </si>
  <si>
    <t>USUARIOS</t>
  </si>
  <si>
    <t>IMPORTE</t>
  </si>
  <si>
    <t>SEPTIEMBRE</t>
  </si>
  <si>
    <t>NOVIEMBRE</t>
  </si>
  <si>
    <t>DICIEMBRE</t>
  </si>
  <si>
    <t>PROYECCIÓN 2019</t>
  </si>
  <si>
    <t xml:space="preserve">MES </t>
  </si>
  <si>
    <t>MEDIDO</t>
  </si>
  <si>
    <t>m3</t>
  </si>
  <si>
    <t>USUARIOS SERVICIO MEDIDO</t>
  </si>
  <si>
    <t>EFICIENCIA %</t>
  </si>
  <si>
    <t>INSTALACIÓN MEDIDOR</t>
  </si>
  <si>
    <t>OBJETIVO 2019</t>
  </si>
  <si>
    <t>RECURSOS</t>
  </si>
  <si>
    <t>MÉTODO</t>
  </si>
  <si>
    <t>OBSERVACIÓN</t>
  </si>
  <si>
    <t>PERS. CAMPO</t>
  </si>
  <si>
    <t>APERCIBIMIENTO Y CORTE</t>
  </si>
  <si>
    <t>EFICIENCIA % DE CUMPLIMIENTO</t>
  </si>
  <si>
    <t>GESTORIA (USUARIOS VISITADOS)</t>
  </si>
  <si>
    <t>PERS. CAMPO Y TEL.</t>
  </si>
  <si>
    <t>REQUERIMIENTO, LLAMADA</t>
  </si>
  <si>
    <t xml:space="preserve">INGRESOS POR GESTORIA </t>
  </si>
  <si>
    <t>saldo-gestoria-ingreso x limit</t>
  </si>
  <si>
    <t>saldo-restablecimientos</t>
  </si>
  <si>
    <t>20% gestión x$ 840 (prom 2 a 6 pa)</t>
  </si>
  <si>
    <t>sin gestión</t>
  </si>
  <si>
    <t>proporcional a limitaciones</t>
  </si>
  <si>
    <t>REGULARIZACIÓN DE TOMAS CLANDESTINAS</t>
  </si>
  <si>
    <t>INGRESOS POR ILÍCITOS</t>
  </si>
  <si>
    <t>$contrato (1900)*toma clandestina</t>
  </si>
  <si>
    <t>*1900=50% valor contrato (derechos y medidor)</t>
  </si>
  <si>
    <t>REAL</t>
  </si>
  <si>
    <t>GOBIERNO DEL ESTADO</t>
  </si>
  <si>
    <t>GRANDES CONSUMIDORES</t>
  </si>
  <si>
    <t>HOTELES</t>
  </si>
  <si>
    <t>BARES Y RESTAURANTES</t>
  </si>
  <si>
    <t>MERCADO MUNICIPAL</t>
  </si>
  <si>
    <t>TORTILLERIAS Y AUTOLAVADOS</t>
  </si>
  <si>
    <t>H. AYUNTAMIENTO</t>
  </si>
  <si>
    <t>ESCUELAS SEP</t>
  </si>
  <si>
    <t>SEG</t>
  </si>
  <si>
    <t>TIENDAS DE AUTOSERVICIO</t>
  </si>
  <si>
    <t>ESCUELAS PRIVADAS</t>
  </si>
  <si>
    <t>RESTAURANTES</t>
  </si>
  <si>
    <t>REQUERIMIENTO</t>
  </si>
  <si>
    <t>PROGRAMADO 2019</t>
  </si>
  <si>
    <t>REAL 2019</t>
  </si>
  <si>
    <t>% CUMPLIMIENTO</t>
  </si>
  <si>
    <t>CONTRATOS POR REGULARIZACIÓN DE ILÍCITOS</t>
  </si>
  <si>
    <t>RECONEXIONES</t>
  </si>
  <si>
    <t xml:space="preserve">CONVENIO MES DE MARZO </t>
  </si>
  <si>
    <t>TIPO DE CONVENIO</t>
  </si>
  <si>
    <t xml:space="preserve">CANTIDAD CONVENIOS </t>
  </si>
  <si>
    <t xml:space="preserve">CANTIDAD LETRAS </t>
  </si>
  <si>
    <t>IMPORTE CONVENIADO</t>
  </si>
  <si>
    <t xml:space="preserve">IMPORTE ANTICIPO </t>
  </si>
  <si>
    <t>IMPORTE BONIFICADO</t>
  </si>
  <si>
    <t>CONVENIO DOMESTICO</t>
  </si>
  <si>
    <t>CONVENIO COMERCIAL</t>
  </si>
  <si>
    <t xml:space="preserve">TOTALES </t>
  </si>
  <si>
    <t xml:space="preserve">CONVENIO MES DE ABRIL </t>
  </si>
  <si>
    <t>CONVENIO MES DE MAYO</t>
  </si>
  <si>
    <t>CONVENIO MES DE JUNIO</t>
  </si>
  <si>
    <t>TARIFA</t>
  </si>
  <si>
    <t>DOMESTICO</t>
  </si>
  <si>
    <t>DOMESTICO COMERCIAL</t>
  </si>
  <si>
    <t>COMERCIAL</t>
  </si>
  <si>
    <t>IMPORTE ORIGINAL</t>
  </si>
  <si>
    <t>CONVENIO TOTAL</t>
  </si>
  <si>
    <t>CANTIDAD DE CONVENIOS</t>
  </si>
  <si>
    <t>CANTIDAD</t>
  </si>
  <si>
    <t>IMPORTE DEL ANTICIPO</t>
  </si>
  <si>
    <t>IMPORTE EN LETRAS</t>
  </si>
  <si>
    <t>TOTAL CONVENIO</t>
  </si>
  <si>
    <t>%</t>
  </si>
  <si>
    <t>ESTIM. 2% DE 12,500</t>
  </si>
  <si>
    <t>ALTA DE NÚMERO DE TELÉFONOS</t>
  </si>
  <si>
    <t>CONTRATOS FIRMADOS vs CONTRATOS CON TOMA CONECTADA</t>
  </si>
  <si>
    <t>CONECTADOS</t>
  </si>
  <si>
    <t>ANALISIS DEL COMPORTAMIENTO DE LA FACTURACION</t>
  </si>
  <si>
    <t>ENE</t>
  </si>
  <si>
    <t>FEB</t>
  </si>
  <si>
    <t>MAR</t>
  </si>
  <si>
    <t>ABR</t>
  </si>
  <si>
    <t>MAY</t>
  </si>
  <si>
    <t>JUN</t>
  </si>
  <si>
    <t xml:space="preserve">USU </t>
  </si>
  <si>
    <t>M3</t>
  </si>
  <si>
    <t>$</t>
  </si>
  <si>
    <t>ANALISIS DEL COMPORTAMIENTO DE USUARIOS</t>
  </si>
  <si>
    <t xml:space="preserve">FEB </t>
  </si>
  <si>
    <t>JUL</t>
  </si>
  <si>
    <t>AGO</t>
  </si>
  <si>
    <t>SEP</t>
  </si>
  <si>
    <t>OCT</t>
  </si>
  <si>
    <t>NOV</t>
  </si>
  <si>
    <t>DIC</t>
  </si>
  <si>
    <t>ANALISIS DEL COMPORTAMIENTO DE VENTAS (M3)</t>
  </si>
  <si>
    <t>ANALISIS DEL COMPORTAMIENTO DE PRODUCTOS (IMPORTE)</t>
  </si>
  <si>
    <t>LIMITACIONES vs RECONEXIONES</t>
  </si>
  <si>
    <t xml:space="preserve">LIMITACIONES </t>
  </si>
  <si>
    <t>RELACIÓN DE INDICADORES COMERCIALES</t>
  </si>
  <si>
    <t>FACTURACIÓN MENSUAL</t>
  </si>
  <si>
    <t>COMPORTAMIENTO USUARIOS</t>
  </si>
  <si>
    <t>COMPORTAMIENTO VENTAS (m3)</t>
  </si>
  <si>
    <t>COMPORTAMIENTO VENTAS (IMPORTES)</t>
  </si>
  <si>
    <t>CONTRATOS POR CRECIMIENTO</t>
  </si>
  <si>
    <t>CONTRATOS POR ILÍCITOS</t>
  </si>
  <si>
    <t>CONTRATOS vs CONTRATOS CONECTADOS</t>
  </si>
  <si>
    <t>INGRESO POR LIMITACIONES</t>
  </si>
  <si>
    <t>CONVENIOS CANTIDAD</t>
  </si>
  <si>
    <t>CONVENIOS IMPORTE</t>
  </si>
  <si>
    <t>ALTA DE NÚMEROS TELEFÓNICOS</t>
  </si>
  <si>
    <t>No.</t>
  </si>
  <si>
    <t>CONCEPTO</t>
  </si>
  <si>
    <t>REZAGO</t>
  </si>
  <si>
    <t>MARZO 2019</t>
  </si>
  <si>
    <t>ABRIL 2019</t>
  </si>
  <si>
    <t>MAYO 2019</t>
  </si>
  <si>
    <t>JUNIO 2019</t>
  </si>
  <si>
    <t>MESES</t>
  </si>
  <si>
    <t>2 A 60</t>
  </si>
  <si>
    <t>MAS DE 60</t>
  </si>
  <si>
    <t>REZAGO GENERAL</t>
  </si>
  <si>
    <t>2 A 6</t>
  </si>
  <si>
    <t>7 A 12</t>
  </si>
  <si>
    <t>13 A 24</t>
  </si>
  <si>
    <t>25 A 60</t>
  </si>
  <si>
    <t>TOTALES</t>
  </si>
  <si>
    <t>GRÁFICA DEL REZAGO</t>
  </si>
  <si>
    <t>CONTRATOS NORMALES</t>
  </si>
  <si>
    <t>PENDIENTES POR CONECTAR</t>
  </si>
  <si>
    <t>CONVENIO DOMESTICO COMERCIAL</t>
  </si>
  <si>
    <t>SEPT</t>
  </si>
  <si>
    <t>TENDENCIA %</t>
  </si>
  <si>
    <t>EFICIENCIA COMERCIAL</t>
  </si>
  <si>
    <t>*</t>
  </si>
  <si>
    <t>29 contratos por ilícito de minas viejas</t>
  </si>
  <si>
    <t>ILÍCITOS (YA ESTABAN CONECTADOS)</t>
  </si>
  <si>
    <t>SUBTOTAL</t>
  </si>
  <si>
    <t>TENDENCIA  %</t>
  </si>
  <si>
    <t>incremento 2% anual</t>
  </si>
  <si>
    <t>mensual usuarios</t>
  </si>
  <si>
    <t>TOTAL CONTRATOS</t>
  </si>
  <si>
    <t>**</t>
  </si>
  <si>
    <t>Programado= enero*incrempob/12</t>
  </si>
  <si>
    <t>increm. Poblac</t>
  </si>
  <si>
    <t>enero contratos minas v.</t>
  </si>
  <si>
    <t>ene 19= se factura Quebradora hasta mayo</t>
  </si>
  <si>
    <t>PROGRAMADO 209</t>
  </si>
  <si>
    <t>Meta= enero 19*2%</t>
  </si>
  <si>
    <t>Meta: llegar a diciembre 19 a 5´500</t>
  </si>
  <si>
    <t>Meta: cubrir el rezago en el año (6,500)(52% del padrón facturado)</t>
  </si>
  <si>
    <t xml:space="preserve">Meta: 50% de lo limitado en el mes </t>
  </si>
  <si>
    <t>Meta: recuperar 4´000,000 de cartera vencida en el año</t>
  </si>
  <si>
    <t>Meta: Reducir convenios</t>
  </si>
  <si>
    <t>AÑO</t>
  </si>
  <si>
    <t>CONVENIOS  DETALLE</t>
  </si>
  <si>
    <t>COMISIÓN DE AGUA POTABLE Y ALCANTARILLADO DE TAXCO</t>
  </si>
  <si>
    <t>CONVENIO MES DE JULIO</t>
  </si>
  <si>
    <t>CONVEMIO DOMESTICO COMERCIAL</t>
  </si>
  <si>
    <t>JULIO 2019</t>
  </si>
  <si>
    <t>INGRESOS/consumo del mes</t>
  </si>
  <si>
    <t>% EFICIENCIA COMERCIAL</t>
  </si>
  <si>
    <t>FACTURACIÓN /consumo del mes</t>
  </si>
  <si>
    <t>MES</t>
  </si>
  <si>
    <t>CONVENIO MES DE AGOSTO</t>
  </si>
  <si>
    <t>AGOSTO 2019</t>
  </si>
  <si>
    <t>CONVENIO MES DE SEPTIEMBRE</t>
  </si>
  <si>
    <t>SEPTIEMBRE 2019</t>
  </si>
  <si>
    <t>CONVENIOS IMPORTES (Enero a Septiembre)</t>
  </si>
  <si>
    <t>RECIBOS FACTURADOS</t>
  </si>
  <si>
    <t>RECIBOS PAGADOS</t>
  </si>
  <si>
    <t>% EFICIENCIA PAGOS</t>
  </si>
  <si>
    <t>FACTURAS vs PAGOS</t>
  </si>
  <si>
    <t>QUEBRADORA</t>
  </si>
  <si>
    <t>SE INCLUYEN LAS CUENTAS DE:</t>
  </si>
  <si>
    <t>HOTEL MONTE TAXCO</t>
  </si>
  <si>
    <t>PAGO X ADELANTADO</t>
  </si>
  <si>
    <t>HOTEL MANNING</t>
  </si>
  <si>
    <t>NOTAS PARA IND. SEPT</t>
  </si>
  <si>
    <t>entran del mes pasado</t>
  </si>
  <si>
    <t>Plantilla personal</t>
  </si>
  <si>
    <t xml:space="preserve">plantilla actual </t>
  </si>
  <si>
    <t>deficit rec humanos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</si>
  <si>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</si>
  <si>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……………………………………………………………………………….00000000000000000000000000000000000000000000000000000000000000000022222222222222222222222222222222222222222222222</t>
  </si>
  <si>
    <t>REAL 2018</t>
  </si>
  <si>
    <t>REAL  2019</t>
  </si>
  <si>
    <t>PROG.  2019</t>
  </si>
  <si>
    <t>OFICIO DE ANTICIPO SÓLO EL 50% PARA PERSONAL DE AT´N AL PUBLICO</t>
  </si>
  <si>
    <t>PROGRAMA PARA CORTES POR LETRAS VENCIDAS</t>
  </si>
  <si>
    <t>HACER GRAFICA DE IMGRESOS AGUA E INGRESOS TOTALES</t>
  </si>
  <si>
    <t>INDICADORES DE RESULTADOS AL 30 DE SEPIEMBRE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</si>
</sst>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#,##0.00_ ;\-#,##0.00\ "/>
    <numFmt numFmtId="166" formatCode="&quot;$&quot;#,##0"/>
    <numFmt numFmtId="167" formatCode="_-* #,##0_-;\-* #,##0_-;_-* &quot;-&quot;??_-;_-@_-"/>
    <numFmt numFmtId="168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Arial Black"/>
      <family val="2"/>
    </font>
    <font>
      <i/>
      <sz val="11"/>
      <color theme="1"/>
      <name val="Calibri"/>
      <family val="2"/>
      <scheme val="minor"/>
    </font>
    <font>
      <b/>
      <sz val="11"/>
      <color rgb="FF3D3D3D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 Rounded MT Bold"/>
      <family val="2"/>
    </font>
    <font>
      <b/>
      <sz val="11"/>
      <name val="Calibri"/>
      <family val="2"/>
      <scheme val="minor"/>
    </font>
    <font>
      <sz val="11"/>
      <color theme="1"/>
      <name val="Arial Black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>
      <alignment wrapText="1"/>
    </xf>
  </cellStyleXfs>
  <cellXfs count="285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0" fillId="4" borderId="1" xfId="0" applyFill="1" applyBorder="1"/>
    <xf numFmtId="165" fontId="0" fillId="0" borderId="1" xfId="1" applyNumberFormat="1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3" xfId="0" applyFill="1" applyBorder="1"/>
    <xf numFmtId="165" fontId="0" fillId="0" borderId="3" xfId="1" applyNumberFormat="1" applyFont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0" fillId="6" borderId="1" xfId="1" applyFont="1" applyFill="1" applyBorder="1" applyAlignment="1">
      <alignment horizontal="center"/>
    </xf>
    <xf numFmtId="0" fontId="5" fillId="0" borderId="0" xfId="0" applyFont="1"/>
    <xf numFmtId="164" fontId="0" fillId="2" borderId="1" xfId="1" applyNumberFormat="1" applyFon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/>
    </xf>
    <xf numFmtId="165" fontId="0" fillId="6" borderId="1" xfId="1" applyNumberFormat="1" applyFont="1" applyFill="1" applyBorder="1" applyAlignment="1">
      <alignment horizontal="center"/>
    </xf>
    <xf numFmtId="3" fontId="0" fillId="6" borderId="1" xfId="1" applyNumberFormat="1" applyFont="1" applyFill="1" applyBorder="1" applyAlignment="1">
      <alignment horizontal="center"/>
    </xf>
    <xf numFmtId="44" fontId="0" fillId="0" borderId="14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right"/>
    </xf>
    <xf numFmtId="3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2" fillId="6" borderId="1" xfId="1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9" fontId="0" fillId="0" borderId="1" xfId="3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6" fillId="0" borderId="1" xfId="1" applyFont="1" applyBorder="1"/>
    <xf numFmtId="44" fontId="6" fillId="7" borderId="1" xfId="1" applyFont="1" applyFill="1" applyBorder="1" applyAlignment="1">
      <alignment vertical="top" wrapText="1"/>
    </xf>
    <xf numFmtId="3" fontId="6" fillId="0" borderId="1" xfId="0" applyNumberFormat="1" applyFont="1" applyBorder="1"/>
    <xf numFmtId="3" fontId="6" fillId="7" borderId="1" xfId="0" applyNumberFormat="1" applyFont="1" applyFill="1" applyBorder="1" applyAlignment="1">
      <alignment horizontal="right" vertical="top" wrapText="1"/>
    </xf>
    <xf numFmtId="0" fontId="6" fillId="0" borderId="1" xfId="0" applyFont="1" applyBorder="1"/>
    <xf numFmtId="3" fontId="0" fillId="0" borderId="1" xfId="0" applyNumberFormat="1" applyBorder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0" fillId="4" borderId="22" xfId="0" applyFill="1" applyBorder="1"/>
    <xf numFmtId="44" fontId="0" fillId="0" borderId="23" xfId="1" applyFont="1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0" fontId="0" fillId="6" borderId="24" xfId="0" applyFill="1" applyBorder="1" applyAlignment="1">
      <alignment horizontal="right"/>
    </xf>
    <xf numFmtId="0" fontId="0" fillId="6" borderId="25" xfId="0" applyFill="1" applyBorder="1" applyAlignment="1">
      <alignment horizontal="center"/>
    </xf>
    <xf numFmtId="3" fontId="0" fillId="6" borderId="25" xfId="0" applyNumberFormat="1" applyFill="1" applyBorder="1" applyAlignment="1">
      <alignment horizontal="center"/>
    </xf>
    <xf numFmtId="44" fontId="0" fillId="6" borderId="25" xfId="0" applyNumberFormat="1" applyFill="1" applyBorder="1"/>
    <xf numFmtId="165" fontId="0" fillId="6" borderId="26" xfId="0" applyNumberForma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7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0" borderId="31" xfId="0" applyBorder="1"/>
    <xf numFmtId="1" fontId="0" fillId="0" borderId="28" xfId="0" applyNumberFormat="1" applyBorder="1" applyAlignment="1">
      <alignment horizontal="center"/>
    </xf>
    <xf numFmtId="0" fontId="2" fillId="11" borderId="17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1" applyNumberFormat="1" applyFont="1" applyBorder="1" applyAlignment="1">
      <alignment horizontal="center"/>
    </xf>
    <xf numFmtId="44" fontId="9" fillId="0" borderId="34" xfId="1" applyFont="1" applyBorder="1"/>
    <xf numFmtId="44" fontId="9" fillId="0" borderId="34" xfId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4" fontId="8" fillId="0" borderId="0" xfId="1" applyFont="1" applyBorder="1"/>
    <xf numFmtId="0" fontId="8" fillId="0" borderId="0" xfId="0" applyFont="1" applyBorder="1" applyAlignment="1">
      <alignment horizontal="center" vertical="center"/>
    </xf>
    <xf numFmtId="44" fontId="8" fillId="0" borderId="0" xfId="1" applyFont="1" applyBorder="1" applyAlignment="1">
      <alignment horizontal="center"/>
    </xf>
    <xf numFmtId="0" fontId="12" fillId="0" borderId="35" xfId="1" applyNumberFormat="1" applyFont="1" applyBorder="1" applyAlignment="1">
      <alignment horizontal="center"/>
    </xf>
    <xf numFmtId="44" fontId="9" fillId="0" borderId="34" xfId="1" applyFont="1" applyBorder="1" applyAlignment="1">
      <alignment horizontal="right"/>
    </xf>
    <xf numFmtId="44" fontId="8" fillId="0" borderId="0" xfId="1" applyFont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1" xfId="1" applyNumberFormat="1" applyFont="1" applyBorder="1" applyAlignment="1">
      <alignment horizontal="center"/>
    </xf>
    <xf numFmtId="44" fontId="9" fillId="0" borderId="36" xfId="1" applyFont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3" fontId="13" fillId="8" borderId="33" xfId="0" applyNumberFormat="1" applyFont="1" applyFill="1" applyBorder="1" applyAlignment="1">
      <alignment horizontal="center"/>
    </xf>
    <xf numFmtId="0" fontId="13" fillId="8" borderId="33" xfId="1" applyNumberFormat="1" applyFont="1" applyFill="1" applyBorder="1" applyAlignment="1">
      <alignment horizontal="center"/>
    </xf>
    <xf numFmtId="44" fontId="13" fillId="8" borderId="33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3" fillId="8" borderId="33" xfId="2" applyNumberFormat="1" applyFont="1" applyFill="1" applyBorder="1" applyAlignment="1">
      <alignment horizontal="center"/>
    </xf>
    <xf numFmtId="44" fontId="13" fillId="8" borderId="33" xfId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1" fontId="0" fillId="9" borderId="1" xfId="1" applyNumberFormat="1" applyFont="1" applyFill="1" applyBorder="1" applyAlignment="1">
      <alignment horizontal="center"/>
    </xf>
    <xf numFmtId="44" fontId="9" fillId="0" borderId="12" xfId="0" applyNumberFormat="1" applyFont="1" applyBorder="1" applyAlignment="1">
      <alignment horizontal="center"/>
    </xf>
    <xf numFmtId="44" fontId="13" fillId="8" borderId="17" xfId="0" applyNumberFormat="1" applyFont="1" applyFill="1" applyBorder="1" applyAlignment="1">
      <alignment horizontal="center"/>
    </xf>
    <xf numFmtId="8" fontId="13" fillId="8" borderId="17" xfId="0" applyNumberFormat="1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44" fontId="9" fillId="0" borderId="34" xfId="1" applyFont="1" applyFill="1" applyBorder="1"/>
    <xf numFmtId="44" fontId="9" fillId="0" borderId="12" xfId="1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0" fontId="0" fillId="0" borderId="38" xfId="0" applyBorder="1"/>
    <xf numFmtId="0" fontId="0" fillId="0" borderId="0" xfId="0" applyBorder="1"/>
    <xf numFmtId="44" fontId="15" fillId="0" borderId="40" xfId="1" applyFont="1" applyBorder="1" applyAlignment="1">
      <alignment horizontal="center"/>
    </xf>
    <xf numFmtId="9" fontId="0" fillId="0" borderId="40" xfId="0" applyNumberFormat="1" applyBorder="1" applyAlignment="1">
      <alignment horizontal="center"/>
    </xf>
    <xf numFmtId="1" fontId="0" fillId="0" borderId="40" xfId="0" applyNumberForma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2" fillId="0" borderId="49" xfId="0" applyFont="1" applyBorder="1"/>
    <xf numFmtId="0" fontId="19" fillId="0" borderId="0" xfId="0" applyFont="1"/>
    <xf numFmtId="0" fontId="22" fillId="0" borderId="1" xfId="0" applyFont="1" applyBorder="1"/>
    <xf numFmtId="0" fontId="13" fillId="13" borderId="17" xfId="0" applyFont="1" applyFill="1" applyBorder="1" applyAlignment="1">
      <alignment horizontal="center" vertical="center"/>
    </xf>
    <xf numFmtId="0" fontId="13" fillId="13" borderId="33" xfId="0" applyFont="1" applyFill="1" applyBorder="1" applyAlignment="1">
      <alignment horizontal="center" vertical="center"/>
    </xf>
    <xf numFmtId="4" fontId="13" fillId="13" borderId="19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0" fontId="13" fillId="17" borderId="17" xfId="0" applyFont="1" applyFill="1" applyBorder="1" applyAlignment="1">
      <alignment horizontal="center" vertical="center"/>
    </xf>
    <xf numFmtId="3" fontId="13" fillId="17" borderId="33" xfId="0" applyNumberFormat="1" applyFont="1" applyFill="1" applyBorder="1" applyAlignment="1">
      <alignment horizontal="center" vertical="center"/>
    </xf>
    <xf numFmtId="4" fontId="13" fillId="17" borderId="19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3" fillId="0" borderId="0" xfId="0" applyFont="1"/>
    <xf numFmtId="0" fontId="23" fillId="0" borderId="0" xfId="0" applyFont="1"/>
    <xf numFmtId="3" fontId="2" fillId="0" borderId="49" xfId="0" applyNumberFormat="1" applyFont="1" applyBorder="1" applyAlignment="1">
      <alignment horizontal="center"/>
    </xf>
    <xf numFmtId="44" fontId="2" fillId="0" borderId="49" xfId="1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166" fontId="2" fillId="0" borderId="49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7" fontId="19" fillId="0" borderId="1" xfId="6" applyNumberFormat="1" applyFont="1" applyFill="1" applyBorder="1" applyAlignment="1">
      <alignment horizontal="center"/>
    </xf>
    <xf numFmtId="43" fontId="19" fillId="0" borderId="0" xfId="0" applyNumberFormat="1" applyFont="1"/>
    <xf numFmtId="0" fontId="1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/>
    <xf numFmtId="0" fontId="7" fillId="5" borderId="52" xfId="0" applyFont="1" applyFill="1" applyBorder="1" applyAlignment="1">
      <alignment horizontal="center" wrapText="1"/>
    </xf>
    <xf numFmtId="167" fontId="0" fillId="0" borderId="0" xfId="0" applyNumberFormat="1"/>
    <xf numFmtId="43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44" fontId="0" fillId="0" borderId="0" xfId="1" applyFont="1"/>
    <xf numFmtId="0" fontId="17" fillId="0" borderId="0" xfId="0" applyFont="1" applyFill="1" applyBorder="1" applyAlignment="1"/>
    <xf numFmtId="0" fontId="25" fillId="0" borderId="0" xfId="0" applyFont="1" applyAlignment="1">
      <alignment horizontal="right"/>
    </xf>
    <xf numFmtId="43" fontId="0" fillId="0" borderId="0" xfId="0" applyNumberFormat="1" applyAlignment="1">
      <alignment horizontal="left"/>
    </xf>
    <xf numFmtId="44" fontId="15" fillId="0" borderId="40" xfId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Alignment="1">
      <alignment horizontal="right"/>
    </xf>
    <xf numFmtId="0" fontId="2" fillId="0" borderId="0" xfId="0" applyFont="1"/>
    <xf numFmtId="0" fontId="19" fillId="18" borderId="0" xfId="0" applyFont="1" applyFill="1" applyAlignment="1">
      <alignment horizontal="right"/>
    </xf>
    <xf numFmtId="0" fontId="19" fillId="19" borderId="0" xfId="0" applyFont="1" applyFill="1" applyAlignment="1">
      <alignment horizontal="right"/>
    </xf>
    <xf numFmtId="167" fontId="19" fillId="18" borderId="1" xfId="6" applyNumberFormat="1" applyFont="1" applyFill="1" applyBorder="1" applyAlignment="1">
      <alignment horizontal="center"/>
    </xf>
    <xf numFmtId="167" fontId="19" fillId="19" borderId="1" xfId="6" applyNumberFormat="1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1" fontId="0" fillId="18" borderId="1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1" fontId="0" fillId="15" borderId="1" xfId="0" applyNumberFormat="1" applyFill="1" applyBorder="1" applyAlignment="1">
      <alignment horizontal="center" vertical="center"/>
    </xf>
    <xf numFmtId="1" fontId="0" fillId="19" borderId="1" xfId="0" applyNumberFormat="1" applyFill="1" applyBorder="1" applyAlignment="1">
      <alignment horizontal="center" vertical="center"/>
    </xf>
    <xf numFmtId="0" fontId="0" fillId="18" borderId="28" xfId="0" applyFill="1" applyBorder="1" applyAlignment="1">
      <alignment horizontal="center"/>
    </xf>
    <xf numFmtId="44" fontId="26" fillId="18" borderId="1" xfId="1" applyFont="1" applyFill="1" applyBorder="1" applyAlignment="1">
      <alignment horizontal="center"/>
    </xf>
    <xf numFmtId="44" fontId="26" fillId="18" borderId="1" xfId="1" applyFont="1" applyFill="1" applyBorder="1" applyAlignment="1">
      <alignment horizontal="center" vertical="center"/>
    </xf>
    <xf numFmtId="44" fontId="26" fillId="9" borderId="1" xfId="1" applyFont="1" applyFill="1" applyBorder="1" applyAlignment="1">
      <alignment horizontal="center"/>
    </xf>
    <xf numFmtId="44" fontId="26" fillId="19" borderId="1" xfId="1" applyFont="1" applyFill="1" applyBorder="1" applyAlignment="1">
      <alignment horizontal="center" vertical="center"/>
    </xf>
    <xf numFmtId="44" fontId="26" fillId="15" borderId="1" xfId="1" applyFont="1" applyFill="1" applyBorder="1" applyAlignment="1">
      <alignment horizontal="center"/>
    </xf>
    <xf numFmtId="44" fontId="26" fillId="15" borderId="1" xfId="1" applyFont="1" applyFill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12" borderId="1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0" fillId="18" borderId="0" xfId="0" applyFill="1"/>
    <xf numFmtId="0" fontId="7" fillId="18" borderId="0" xfId="0" applyFont="1" applyFill="1" applyBorder="1" applyAlignment="1">
      <alignment horizontal="right"/>
    </xf>
    <xf numFmtId="0" fontId="27" fillId="18" borderId="29" xfId="0" applyFont="1" applyFill="1" applyBorder="1" applyAlignment="1">
      <alignment horizontal="right"/>
    </xf>
    <xf numFmtId="0" fontId="27" fillId="18" borderId="30" xfId="0" applyFont="1" applyFill="1" applyBorder="1" applyAlignment="1">
      <alignment horizontal="right"/>
    </xf>
    <xf numFmtId="0" fontId="4" fillId="20" borderId="0" xfId="0" applyFont="1" applyFill="1" applyAlignment="1">
      <alignment horizontal="center"/>
    </xf>
    <xf numFmtId="0" fontId="28" fillId="0" borderId="0" xfId="0" applyFont="1"/>
    <xf numFmtId="0" fontId="27" fillId="20" borderId="29" xfId="0" applyFont="1" applyFill="1" applyBorder="1" applyAlignment="1">
      <alignment horizontal="right"/>
    </xf>
    <xf numFmtId="0" fontId="27" fillId="20" borderId="30" xfId="0" applyFont="1" applyFill="1" applyBorder="1" applyAlignment="1">
      <alignment horizontal="right"/>
    </xf>
    <xf numFmtId="0" fontId="9" fillId="20" borderId="31" xfId="0" applyFont="1" applyFill="1" applyBorder="1"/>
    <xf numFmtId="0" fontId="27" fillId="20" borderId="0" xfId="0" applyFont="1" applyFill="1" applyBorder="1" applyAlignment="1">
      <alignment horizontal="right"/>
    </xf>
    <xf numFmtId="0" fontId="29" fillId="20" borderId="29" xfId="0" applyFont="1" applyFill="1" applyBorder="1" applyAlignment="1">
      <alignment horizontal="right"/>
    </xf>
    <xf numFmtId="0" fontId="30" fillId="20" borderId="30" xfId="0" applyFont="1" applyFill="1" applyBorder="1" applyAlignment="1">
      <alignment horizontal="right"/>
    </xf>
    <xf numFmtId="0" fontId="29" fillId="20" borderId="30" xfId="0" applyFont="1" applyFill="1" applyBorder="1" applyAlignment="1">
      <alignment horizontal="right"/>
    </xf>
    <xf numFmtId="0" fontId="0" fillId="20" borderId="0" xfId="0" applyFill="1"/>
    <xf numFmtId="0" fontId="9" fillId="20" borderId="0" xfId="0" applyFont="1" applyFill="1"/>
    <xf numFmtId="0" fontId="27" fillId="20" borderId="29" xfId="0" applyFont="1" applyFill="1" applyBorder="1" applyAlignment="1">
      <alignment horizontal="left"/>
    </xf>
    <xf numFmtId="0" fontId="31" fillId="20" borderId="41" xfId="0" applyFont="1" applyFill="1" applyBorder="1" applyAlignment="1">
      <alignment horizontal="right"/>
    </xf>
    <xf numFmtId="0" fontId="31" fillId="20" borderId="39" xfId="0" applyFont="1" applyFill="1" applyBorder="1" applyAlignment="1">
      <alignment horizontal="right"/>
    </xf>
    <xf numFmtId="0" fontId="31" fillId="20" borderId="42" xfId="0" applyFont="1" applyFill="1" applyBorder="1" applyAlignment="1">
      <alignment horizontal="right"/>
    </xf>
    <xf numFmtId="0" fontId="31" fillId="20" borderId="31" xfId="0" applyFont="1" applyFill="1" applyBorder="1" applyAlignment="1">
      <alignment horizontal="right"/>
    </xf>
    <xf numFmtId="0" fontId="31" fillId="20" borderId="43" xfId="0" applyFont="1" applyFill="1" applyBorder="1" applyAlignment="1">
      <alignment horizontal="right"/>
    </xf>
    <xf numFmtId="0" fontId="33" fillId="14" borderId="1" xfId="0" applyFont="1" applyFill="1" applyBorder="1" applyAlignment="1">
      <alignment horizontal="center"/>
    </xf>
    <xf numFmtId="0" fontId="33" fillId="14" borderId="1" xfId="0" applyFont="1" applyFill="1" applyBorder="1"/>
    <xf numFmtId="0" fontId="28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8" fontId="14" fillId="0" borderId="33" xfId="0" applyNumberFormat="1" applyFont="1" applyBorder="1" applyAlignment="1">
      <alignment horizontal="center" vertical="center" wrapText="1"/>
    </xf>
    <xf numFmtId="8" fontId="14" fillId="0" borderId="18" xfId="0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8" fontId="14" fillId="0" borderId="12" xfId="0" applyNumberFormat="1" applyFont="1" applyBorder="1" applyAlignment="1">
      <alignment horizontal="center" vertical="center" wrapText="1"/>
    </xf>
    <xf numFmtId="44" fontId="9" fillId="0" borderId="33" xfId="0" applyNumberFormat="1" applyFont="1" applyBorder="1" applyAlignment="1">
      <alignment horizontal="center"/>
    </xf>
    <xf numFmtId="167" fontId="0" fillId="0" borderId="0" xfId="6" applyNumberFormat="1" applyFont="1"/>
    <xf numFmtId="0" fontId="7" fillId="5" borderId="55" xfId="0" applyFont="1" applyFill="1" applyBorder="1" applyAlignment="1">
      <alignment horizontal="center" wrapText="1"/>
    </xf>
    <xf numFmtId="0" fontId="22" fillId="0" borderId="1" xfId="0" applyFont="1" applyFill="1" applyBorder="1"/>
    <xf numFmtId="168" fontId="2" fillId="0" borderId="49" xfId="0" applyNumberFormat="1" applyFont="1" applyBorder="1" applyAlignment="1">
      <alignment horizontal="center"/>
    </xf>
    <xf numFmtId="0" fontId="7" fillId="5" borderId="13" xfId="0" applyFont="1" applyFill="1" applyBorder="1" applyAlignment="1">
      <alignment horizontal="center" wrapText="1"/>
    </xf>
    <xf numFmtId="44" fontId="0" fillId="0" borderId="57" xfId="1" applyFont="1" applyBorder="1"/>
    <xf numFmtId="164" fontId="0" fillId="0" borderId="57" xfId="1" applyNumberFormat="1" applyFont="1" applyBorder="1" applyAlignment="1">
      <alignment horizontal="center"/>
    </xf>
    <xf numFmtId="44" fontId="0" fillId="0" borderId="57" xfId="1" applyFont="1" applyBorder="1" applyAlignment="1">
      <alignment horizontal="center"/>
    </xf>
    <xf numFmtId="0" fontId="7" fillId="5" borderId="56" xfId="0" applyFont="1" applyFill="1" applyBorder="1" applyAlignment="1">
      <alignment horizontal="center" wrapText="1"/>
    </xf>
    <xf numFmtId="0" fontId="0" fillId="0" borderId="28" xfId="0" applyBorder="1"/>
    <xf numFmtId="0" fontId="0" fillId="22" borderId="3" xfId="0" applyFill="1" applyBorder="1" applyAlignment="1">
      <alignment horizontal="center"/>
    </xf>
    <xf numFmtId="0" fontId="7" fillId="22" borderId="14" xfId="0" applyFont="1" applyFill="1" applyBorder="1" applyAlignment="1">
      <alignment horizontal="center" wrapText="1"/>
    </xf>
    <xf numFmtId="44" fontId="0" fillId="22" borderId="14" xfId="1" applyFont="1" applyFill="1" applyBorder="1"/>
    <xf numFmtId="164" fontId="0" fillId="22" borderId="14" xfId="1" applyNumberFormat="1" applyFont="1" applyFill="1" applyBorder="1" applyAlignment="1">
      <alignment horizontal="center"/>
    </xf>
    <xf numFmtId="44" fontId="0" fillId="22" borderId="14" xfId="1" applyFont="1" applyFill="1" applyBorder="1" applyAlignment="1">
      <alignment horizontal="center"/>
    </xf>
    <xf numFmtId="44" fontId="0" fillId="22" borderId="58" xfId="1" applyFont="1" applyFill="1" applyBorder="1" applyAlignment="1">
      <alignment horizontal="center"/>
    </xf>
    <xf numFmtId="44" fontId="13" fillId="16" borderId="33" xfId="0" applyNumberFormat="1" applyFont="1" applyFill="1" applyBorder="1" applyAlignment="1">
      <alignment horizontal="center"/>
    </xf>
    <xf numFmtId="167" fontId="19" fillId="0" borderId="0" xfId="6" applyNumberFormat="1" applyFont="1"/>
    <xf numFmtId="0" fontId="22" fillId="0" borderId="1" xfId="0" applyFont="1" applyFill="1" applyBorder="1" applyAlignment="1">
      <alignment horizontal="center"/>
    </xf>
    <xf numFmtId="0" fontId="32" fillId="18" borderId="50" xfId="0" applyFont="1" applyFill="1" applyBorder="1" applyAlignment="1">
      <alignment horizontal="center"/>
    </xf>
    <xf numFmtId="0" fontId="17" fillId="12" borderId="44" xfId="0" applyFont="1" applyFill="1" applyBorder="1" applyAlignment="1">
      <alignment horizontal="center"/>
    </xf>
    <xf numFmtId="0" fontId="17" fillId="12" borderId="45" xfId="0" applyFont="1" applyFill="1" applyBorder="1" applyAlignment="1">
      <alignment horizontal="center"/>
    </xf>
    <xf numFmtId="0" fontId="18" fillId="12" borderId="47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8" fillId="12" borderId="51" xfId="0" applyFont="1" applyFill="1" applyBorder="1" applyAlignment="1">
      <alignment horizontal="center"/>
    </xf>
    <xf numFmtId="0" fontId="18" fillId="12" borderId="53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6" borderId="17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17" fontId="0" fillId="0" borderId="17" xfId="0" applyNumberFormat="1" applyBorder="1" applyAlignment="1">
      <alignment horizontal="center" vertical="center"/>
    </xf>
    <xf numFmtId="0" fontId="4" fillId="20" borderId="0" xfId="0" applyFont="1" applyFill="1" applyAlignment="1">
      <alignment horizontal="center"/>
    </xf>
    <xf numFmtId="0" fontId="27" fillId="20" borderId="0" xfId="0" applyFont="1" applyFill="1" applyBorder="1" applyAlignment="1">
      <alignment horizontal="center"/>
    </xf>
    <xf numFmtId="0" fontId="27" fillId="20" borderId="41" xfId="0" applyFont="1" applyFill="1" applyBorder="1" applyAlignment="1">
      <alignment horizontal="center"/>
    </xf>
    <xf numFmtId="0" fontId="27" fillId="20" borderId="31" xfId="0" applyFont="1" applyFill="1" applyBorder="1" applyAlignment="1">
      <alignment horizontal="center"/>
    </xf>
    <xf numFmtId="0" fontId="27" fillId="20" borderId="54" xfId="0" applyFont="1" applyFill="1" applyBorder="1" applyAlignment="1">
      <alignment horizontal="center"/>
    </xf>
    <xf numFmtId="0" fontId="27" fillId="20" borderId="15" xfId="0" applyFont="1" applyFill="1" applyBorder="1" applyAlignment="1">
      <alignment horizontal="center"/>
    </xf>
    <xf numFmtId="0" fontId="16" fillId="18" borderId="32" xfId="0" applyFont="1" applyFill="1" applyBorder="1" applyAlignment="1">
      <alignment horizontal="center"/>
    </xf>
    <xf numFmtId="0" fontId="10" fillId="10" borderId="17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13" fillId="16" borderId="17" xfId="0" applyNumberFormat="1" applyFont="1" applyFill="1" applyBorder="1" applyAlignment="1">
      <alignment horizontal="center" vertical="center"/>
    </xf>
    <xf numFmtId="49" fontId="13" fillId="16" borderId="18" xfId="0" applyNumberFormat="1" applyFont="1" applyFill="1" applyBorder="1" applyAlignment="1">
      <alignment horizontal="center" vertical="center"/>
    </xf>
    <xf numFmtId="49" fontId="13" fillId="16" borderId="19" xfId="0" applyNumberFormat="1" applyFont="1" applyFill="1" applyBorder="1" applyAlignment="1">
      <alignment horizontal="center" vertical="center"/>
    </xf>
    <xf numFmtId="0" fontId="4" fillId="18" borderId="0" xfId="0" applyFont="1" applyFill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1" borderId="57" xfId="0" applyFill="1" applyBorder="1" applyAlignment="1">
      <alignment horizontal="center"/>
    </xf>
    <xf numFmtId="0" fontId="0" fillId="21" borderId="28" xfId="0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3" fillId="5" borderId="13" xfId="0" applyFont="1" applyFill="1" applyBorder="1" applyAlignment="1">
      <alignment horizontal="center" vertical="center" wrapText="1"/>
    </xf>
    <xf numFmtId="44" fontId="0" fillId="0" borderId="15" xfId="1" applyFont="1" applyBorder="1" applyAlignment="1">
      <alignment horizontal="center"/>
    </xf>
    <xf numFmtId="44" fontId="0" fillId="0" borderId="0" xfId="1" applyFont="1" applyAlignment="1">
      <alignment horizontal="center"/>
    </xf>
  </cellXfs>
  <cellStyles count="8">
    <cellStyle name="Millares" xfId="6" builtinId="3"/>
    <cellStyle name="Moneda" xfId="1" builtinId="4"/>
    <cellStyle name="Moneda 2" xfId="2"/>
    <cellStyle name="Moneda 3" xfId="4"/>
    <cellStyle name="Moneda 4" xfId="5"/>
    <cellStyle name="Normal" xfId="0" builtinId="0"/>
    <cellStyle name="Normal 2" xfId="7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COMPORTAMIENTO USUARIOS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293743329498325"/>
          <c:y val="0.13582553612418796"/>
          <c:w val="0.89706256670501672"/>
          <c:h val="0.68141216856551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'ANALISIS FACT'!$B$12:$J$12</c:f>
              <c:strCache>
                <c:ptCount val="9"/>
                <c:pt idx="0">
                  <c:v>ENE</c:v>
                </c:pt>
                <c:pt idx="1">
                  <c:v>FEB 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'ANALISIS FACT'!$B$13:$J$13</c:f>
              <c:numCache>
                <c:formatCode>_-* #,##0_-;\-* #,##0_-;_-* "-"??_-;_-@_-</c:formatCode>
                <c:ptCount val="9"/>
                <c:pt idx="0">
                  <c:v>12467</c:v>
                </c:pt>
                <c:pt idx="1">
                  <c:v>12470</c:v>
                </c:pt>
                <c:pt idx="2">
                  <c:v>12487</c:v>
                </c:pt>
                <c:pt idx="3">
                  <c:v>12500</c:v>
                </c:pt>
                <c:pt idx="4">
                  <c:v>12509</c:v>
                </c:pt>
                <c:pt idx="5">
                  <c:v>12516</c:v>
                </c:pt>
                <c:pt idx="6">
                  <c:v>12418</c:v>
                </c:pt>
                <c:pt idx="7">
                  <c:v>12445</c:v>
                </c:pt>
                <c:pt idx="8">
                  <c:v>12436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FD-409D-97D9-E60B37E1802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'ANALISIS FACT'!$B$12:$J$12</c:f>
              <c:strCache>
                <c:ptCount val="9"/>
                <c:pt idx="0">
                  <c:v>ENE</c:v>
                </c:pt>
                <c:pt idx="1">
                  <c:v>FEB 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'ANALISIS FACT'!$B$15:$J$15</c:f>
              <c:numCache>
                <c:formatCode>_-* #,##0_-;\-* #,##0_-;_-* "-"??_-;_-@_-</c:formatCode>
                <c:ptCount val="9"/>
                <c:pt idx="0">
                  <c:v>12562</c:v>
                </c:pt>
                <c:pt idx="1">
                  <c:v>12547</c:v>
                </c:pt>
                <c:pt idx="2">
                  <c:v>12607</c:v>
                </c:pt>
                <c:pt idx="3">
                  <c:v>12619</c:v>
                </c:pt>
                <c:pt idx="4">
                  <c:v>12632</c:v>
                </c:pt>
                <c:pt idx="5">
                  <c:v>12543</c:v>
                </c:pt>
                <c:pt idx="6">
                  <c:v>12517</c:v>
                </c:pt>
                <c:pt idx="7">
                  <c:v>12521</c:v>
                </c:pt>
                <c:pt idx="8">
                  <c:v>12670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FD-409D-97D9-E60B37E1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20320"/>
        <c:axId val="69866240"/>
      </c:lineChart>
      <c:catAx>
        <c:axId val="6972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866240"/>
        <c:crosses val="autoZero"/>
        <c:auto val="1"/>
        <c:lblAlgn val="ctr"/>
        <c:lblOffset val="100"/>
        <c:noMultiLvlLbl val="0"/>
      </c:catAx>
      <c:valAx>
        <c:axId val="6986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720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INGRESOS POR LIMITACIONES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'INGRESO X LIMIT'!$A$6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'INGRESO X LIMIT'!$B$5:$J$5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'INGRESO X LIMIT'!$B$6:$G$6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0D-4C86-8FE2-ADCC21C1FCA1}"/>
            </c:ext>
          </c:extLst>
        </c:ser>
        <c:ser>
          <c:idx val="1"/>
          <c:order val="1"/>
          <c:tx>
            <c:strRef>
              <c:f>'INGRESO X LIMIT'!$A$7</c:f>
              <c:strCache>
                <c:ptCount val="1"/>
                <c:pt idx="0">
                  <c:v>PROGRAMADO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'INGRESO X LIMIT'!$B$5:$J$5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'INGRESO X LIMIT'!$B$7:$J$7</c:f>
              <c:numCache>
                <c:formatCode>_("$"* #,##0.00_);_("$"* \(#,##0.00\);_("$"* "-"??_);_(@_)</c:formatCode>
                <c:ptCount val="9"/>
                <c:pt idx="0">
                  <c:v>150000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400000</c:v>
                </c:pt>
                <c:pt idx="5">
                  <c:v>400000</c:v>
                </c:pt>
                <c:pt idx="6">
                  <c:v>400000</c:v>
                </c:pt>
                <c:pt idx="7">
                  <c:v>200000</c:v>
                </c:pt>
                <c:pt idx="8">
                  <c:v>200000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0D-4C86-8FE2-ADCC21C1FCA1}"/>
            </c:ext>
          </c:extLst>
        </c:ser>
        <c:ser>
          <c:idx val="2"/>
          <c:order val="2"/>
          <c:tx>
            <c:strRef>
              <c:f>'INGRESO X LIMIT'!$A$8</c:f>
              <c:strCache>
                <c:ptCount val="1"/>
                <c:pt idx="0">
                  <c:v>REAL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'INGRESO X LIMIT'!$B$5:$J$5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'INGRESO X LIMIT'!$B$8:$J$8</c:f>
              <c:numCache>
                <c:formatCode>_("$"* #,##0.00_);_("$"* \(#,##0.00\);_("$"* "-"??_);_(@_)</c:formatCode>
                <c:ptCount val="9"/>
                <c:pt idx="0">
                  <c:v>41763.93</c:v>
                </c:pt>
                <c:pt idx="1">
                  <c:v>18286.810000000001</c:v>
                </c:pt>
                <c:pt idx="2">
                  <c:v>70070.94</c:v>
                </c:pt>
                <c:pt idx="3">
                  <c:v>384851.56</c:v>
                </c:pt>
                <c:pt idx="4">
                  <c:v>304997.95</c:v>
                </c:pt>
                <c:pt idx="5">
                  <c:v>171404.42</c:v>
                </c:pt>
                <c:pt idx="6">
                  <c:v>456370.86</c:v>
                </c:pt>
                <c:pt idx="7">
                  <c:v>270237.40000000002</c:v>
                </c:pt>
                <c:pt idx="8">
                  <c:v>378253.72000000003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00D-4C86-8FE2-ADCC21C1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96192"/>
        <c:axId val="81898112"/>
      </c:lineChart>
      <c:catAx>
        <c:axId val="818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898112"/>
        <c:crosses val="autoZero"/>
        <c:auto val="1"/>
        <c:lblAlgn val="ctr"/>
        <c:lblOffset val="100"/>
        <c:noMultiLvlLbl val="0"/>
      </c:catAx>
      <c:valAx>
        <c:axId val="8189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896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1-4C28-A709-54CC698AD6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1-4C28-A709-54CC698AD6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1-4C28-A709-54CC698AD676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'CONVENIOS CANT'!$A$7:$A$9</c:f>
              <c:strCache>
                <c:ptCount val="3"/>
                <c:pt idx="0">
                  <c:v>DOMESTICO</c:v>
                </c:pt>
                <c:pt idx="1">
                  <c:v>DOMESTICO COMERCIAL</c:v>
                </c:pt>
                <c:pt idx="2">
                  <c:v>COMERCIAL</c:v>
                </c:pt>
              </c:strCache>
            </c:strRef>
          </c:cat>
          <c:val>
            <c:numRef>
              <c:f>'CONVENIOS CANT'!$I$7:$I$9</c:f>
              <c:numCache>
                <c:formatCode>0</c:formatCode>
                <c:ptCount val="3"/>
                <c:pt idx="0">
                  <c:v>56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D71-4C28-A709-54CC698A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CONVENIOS IMPORTES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97-4F43-8BAD-6E1F0039C8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97-4F43-8BAD-6E1F0039C8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D97-4F43-8BAD-6E1F0039C8CB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A5A5A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'CONVENIOS $'!$B$6:$D$6</c:f>
              <c:strCache>
                <c:ptCount val="3"/>
                <c:pt idx="0">
                  <c:v>IMPORTE BONIFICADO</c:v>
                </c:pt>
                <c:pt idx="1">
                  <c:v>IMPORTE DEL ANTICIPO</c:v>
                </c:pt>
                <c:pt idx="2">
                  <c:v>IMPORTE EN LETRAS</c:v>
                </c:pt>
              </c:strCache>
            </c:strRef>
          </c:cat>
          <c:val>
            <c:numRef>
              <c:f>'CONVENIOS $'!$B$7:$D$7</c:f>
              <c:numCache>
                <c:formatCode>_("$"* #,##0.00_);_("$"* \(#,##0.00\);_("$"* "-"??_);_(@_)</c:formatCode>
                <c:ptCount val="3"/>
                <c:pt idx="0">
                  <c:v>1409047.99</c:v>
                </c:pt>
                <c:pt idx="1">
                  <c:v>787963.66</c:v>
                </c:pt>
                <c:pt idx="2">
                  <c:v>2743360.3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D97-4F43-8BAD-6E1F0039C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ALTAS DE NÚMEROS TELEFÓNICOS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'ALTA DE # TELÉFONOS'!$B$5:$J$5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'ALTA DE # TELÉFONOS'!$B$6:$J$6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27</c:v>
                </c:pt>
                <c:pt idx="3">
                  <c:v>268</c:v>
                </c:pt>
                <c:pt idx="4">
                  <c:v>510</c:v>
                </c:pt>
                <c:pt idx="5">
                  <c:v>534</c:v>
                </c:pt>
                <c:pt idx="6">
                  <c:v>154</c:v>
                </c:pt>
                <c:pt idx="7">
                  <c:v>269</c:v>
                </c:pt>
                <c:pt idx="8">
                  <c:v>203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DE-4F63-9862-21E9CC7C6D5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054080"/>
        <c:axId val="91056768"/>
      </c:lineChart>
      <c:catAx>
        <c:axId val="910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1056768"/>
        <c:crosses val="autoZero"/>
        <c:auto val="1"/>
        <c:lblAlgn val="ctr"/>
        <c:lblOffset val="100"/>
        <c:noMultiLvlLbl val="0"/>
      </c:catAx>
      <c:valAx>
        <c:axId val="9105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1054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COMPORTAMIENTO VENTAS ( m3)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'ANALISIS FACT'!$B$37:$J$37</c:f>
              <c:strCache>
                <c:ptCount val="9"/>
                <c:pt idx="0">
                  <c:v>ENE</c:v>
                </c:pt>
                <c:pt idx="1">
                  <c:v>FEB 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'ANALISIS FACT'!$B$38:$J$38</c:f>
              <c:numCache>
                <c:formatCode>_-* #,##0_-;\-* #,##0_-;_-* "-"??_-;_-@_-</c:formatCode>
                <c:ptCount val="9"/>
                <c:pt idx="0">
                  <c:v>138302</c:v>
                </c:pt>
                <c:pt idx="1">
                  <c:v>136543</c:v>
                </c:pt>
                <c:pt idx="2">
                  <c:v>134757</c:v>
                </c:pt>
                <c:pt idx="3">
                  <c:v>140708</c:v>
                </c:pt>
                <c:pt idx="4">
                  <c:v>137144</c:v>
                </c:pt>
                <c:pt idx="5">
                  <c:v>134609</c:v>
                </c:pt>
                <c:pt idx="6">
                  <c:v>140414</c:v>
                </c:pt>
                <c:pt idx="7">
                  <c:v>135386</c:v>
                </c:pt>
                <c:pt idx="8">
                  <c:v>133156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4C-42AE-A629-E2447AF7E73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'ANALISIS FACT'!$B$37:$J$37</c:f>
              <c:strCache>
                <c:ptCount val="9"/>
                <c:pt idx="0">
                  <c:v>ENE</c:v>
                </c:pt>
                <c:pt idx="1">
                  <c:v>FEB 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'ANALISIS FACT'!$B$40:$J$40</c:f>
              <c:numCache>
                <c:formatCode>_-* #,##0_-;\-* #,##0_-;_-* "-"??_-;_-@_-</c:formatCode>
                <c:ptCount val="9"/>
                <c:pt idx="0">
                  <c:v>142427</c:v>
                </c:pt>
                <c:pt idx="1">
                  <c:v>133616</c:v>
                </c:pt>
                <c:pt idx="2">
                  <c:v>175160</c:v>
                </c:pt>
                <c:pt idx="3">
                  <c:v>183709</c:v>
                </c:pt>
                <c:pt idx="4">
                  <c:v>180262</c:v>
                </c:pt>
                <c:pt idx="5">
                  <c:v>173815</c:v>
                </c:pt>
                <c:pt idx="6">
                  <c:v>171665</c:v>
                </c:pt>
                <c:pt idx="7">
                  <c:v>171481</c:v>
                </c:pt>
                <c:pt idx="8">
                  <c:v>171701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4C-42AE-A629-E2447AF7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70720"/>
        <c:axId val="82672640"/>
      </c:lineChart>
      <c:catAx>
        <c:axId val="826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672640"/>
        <c:crosses val="autoZero"/>
        <c:auto val="1"/>
        <c:lblAlgn val="ctr"/>
        <c:lblOffset val="100"/>
        <c:noMultiLvlLbl val="0"/>
      </c:catAx>
      <c:valAx>
        <c:axId val="826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670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COMPORTAMIENTO VENTAS (IMPORTE)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'ANALISIS FACT'!$B$58:$J$58</c:f>
              <c:strCache>
                <c:ptCount val="9"/>
                <c:pt idx="0">
                  <c:v>ENE</c:v>
                </c:pt>
                <c:pt idx="1">
                  <c:v>FEB 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'ANALISIS FACT'!$B$59:$J$59</c:f>
              <c:numCache>
                <c:formatCode>_-* #,##0_-;\-* #,##0_-;_-* "-"??_-;_-@_-</c:formatCode>
                <c:ptCount val="9"/>
                <c:pt idx="0">
                  <c:v>1466757</c:v>
                </c:pt>
                <c:pt idx="1">
                  <c:v>2432660</c:v>
                </c:pt>
                <c:pt idx="2">
                  <c:v>2379819</c:v>
                </c:pt>
                <c:pt idx="3">
                  <c:v>2535789</c:v>
                </c:pt>
                <c:pt idx="4">
                  <c:v>2374444</c:v>
                </c:pt>
                <c:pt idx="5">
                  <c:v>2374444</c:v>
                </c:pt>
                <c:pt idx="6">
                  <c:v>2521314</c:v>
                </c:pt>
                <c:pt idx="7">
                  <c:v>2371939</c:v>
                </c:pt>
                <c:pt idx="8">
                  <c:v>2354183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A4-4122-B4B8-57594F3A351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'ANALISIS FACT'!$B$58:$J$58</c:f>
              <c:strCache>
                <c:ptCount val="9"/>
                <c:pt idx="0">
                  <c:v>ENE</c:v>
                </c:pt>
                <c:pt idx="1">
                  <c:v>FEB 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</c:strCache>
            </c:strRef>
          </c:cat>
          <c:val>
            <c:numRef>
              <c:f>'ANALISIS FACT'!$B$61:$J$61</c:f>
              <c:numCache>
                <c:formatCode>_-* #,##0_-;\-* #,##0_-;_-* "-"??_-;_-@_-</c:formatCode>
                <c:ptCount val="9"/>
                <c:pt idx="0">
                  <c:v>2983645.02</c:v>
                </c:pt>
                <c:pt idx="1">
                  <c:v>2470948.0099999998</c:v>
                </c:pt>
                <c:pt idx="2">
                  <c:v>2817460.05</c:v>
                </c:pt>
                <c:pt idx="3">
                  <c:v>3046858.74</c:v>
                </c:pt>
                <c:pt idx="4">
                  <c:v>2875434.81</c:v>
                </c:pt>
                <c:pt idx="5">
                  <c:v>2760030.36</c:v>
                </c:pt>
                <c:pt idx="6">
                  <c:v>2687846.51</c:v>
                </c:pt>
                <c:pt idx="7">
                  <c:v>2691082.02</c:v>
                </c:pt>
                <c:pt idx="8">
                  <c:v>2702552.07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A4-4122-B4B8-57594F3A3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1584"/>
        <c:axId val="82693504"/>
      </c:lineChart>
      <c:catAx>
        <c:axId val="826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693504"/>
        <c:crosses val="autoZero"/>
        <c:auto val="1"/>
        <c:lblAlgn val="ctr"/>
        <c:lblOffset val="100"/>
        <c:noMultiLvlLbl val="0"/>
      </c:catAx>
      <c:valAx>
        <c:axId val="8269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69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CONTRATOS POR CRECIMIENTO DE LA POBLACIÓN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169882257412072"/>
          <c:y val="0.12696617886634676"/>
          <c:w val="0.75322461788489525"/>
          <c:h val="0.66106494144994543"/>
        </c:manualLayout>
      </c:layout>
      <c:lineChart>
        <c:grouping val="standard"/>
        <c:varyColors val="0"/>
        <c:ser>
          <c:idx val="0"/>
          <c:order val="0"/>
          <c:tx>
            <c:strRef>
              <c:f>CONTRATOS!$A$7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CONTRATOS!$B$6:$J$6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CONTRATOS!$B$7:$J$7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10</c:v>
                </c:pt>
                <c:pt idx="8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B0-43FE-B368-236462FC0AB1}"/>
            </c:ext>
          </c:extLst>
        </c:ser>
        <c:ser>
          <c:idx val="1"/>
          <c:order val="1"/>
          <c:tx>
            <c:strRef>
              <c:f>CONTRATOS!$A$8</c:f>
              <c:strCache>
                <c:ptCount val="1"/>
                <c:pt idx="0">
                  <c:v>PROGRAMADO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CONTRATOS!$B$6:$J$6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CONTRATOS!$B$8:$J$8</c:f>
              <c:numCache>
                <c:formatCode>General</c:formatCode>
                <c:ptCount val="9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B0-43FE-B368-236462FC0AB1}"/>
            </c:ext>
          </c:extLst>
        </c:ser>
        <c:ser>
          <c:idx val="2"/>
          <c:order val="2"/>
          <c:tx>
            <c:strRef>
              <c:f>CONTRATOS!$A$9</c:f>
              <c:strCache>
                <c:ptCount val="1"/>
                <c:pt idx="0">
                  <c:v>REAL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CONTRATOS!$B$6:$J$6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CONTRATOS!$B$9:$J$9</c:f>
              <c:numCache>
                <c:formatCode>General</c:formatCode>
                <c:ptCount val="9"/>
                <c:pt idx="0">
                  <c:v>40</c:v>
                </c:pt>
                <c:pt idx="1">
                  <c:v>7</c:v>
                </c:pt>
                <c:pt idx="2">
                  <c:v>15</c:v>
                </c:pt>
                <c:pt idx="3">
                  <c:v>17</c:v>
                </c:pt>
                <c:pt idx="4">
                  <c:v>20</c:v>
                </c:pt>
                <c:pt idx="5">
                  <c:v>5</c:v>
                </c:pt>
                <c:pt idx="6">
                  <c:v>12</c:v>
                </c:pt>
                <c:pt idx="7">
                  <c:v>11</c:v>
                </c:pt>
                <c:pt idx="8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FB0-43FE-B368-236462FC0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36320"/>
        <c:axId val="68146688"/>
      </c:lineChart>
      <c:catAx>
        <c:axId val="681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146688"/>
        <c:crosses val="autoZero"/>
        <c:auto val="1"/>
        <c:lblAlgn val="ctr"/>
        <c:lblOffset val="100"/>
        <c:noMultiLvlLbl val="0"/>
      </c:catAx>
      <c:valAx>
        <c:axId val="681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136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CONTRATOS POR REGULARIZACIÓN DE ILÍCITOS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546125854076518"/>
          <c:y val="0.16628140389319154"/>
          <c:w val="0.74453874145923482"/>
          <c:h val="0.6088439659326299"/>
        </c:manualLayout>
      </c:layout>
      <c:lineChart>
        <c:grouping val="standard"/>
        <c:varyColors val="0"/>
        <c:ser>
          <c:idx val="0"/>
          <c:order val="0"/>
          <c:tx>
            <c:strRef>
              <c:f>'CONTRATO X ILICITOS'!$A$6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'CONTRATO X ILICITOS'!$B$5:$J$5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'CONTRATO X ILICITOS'!$B$6:$I$6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52-4FA3-88F6-6808243D8B42}"/>
            </c:ext>
          </c:extLst>
        </c:ser>
        <c:ser>
          <c:idx val="1"/>
          <c:order val="1"/>
          <c:tx>
            <c:strRef>
              <c:f>'CONTRATO X ILICITOS'!$A$7</c:f>
              <c:strCache>
                <c:ptCount val="1"/>
                <c:pt idx="0">
                  <c:v>PROGRAMADO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'CONTRATO X ILICITOS'!$B$5:$J$5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'CONTRATO X ILICITOS'!$B$7:$J$7</c:f>
              <c:numCache>
                <c:formatCode>General</c:formatCode>
                <c:ptCount val="9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52-4FA3-88F6-6808243D8B42}"/>
            </c:ext>
          </c:extLst>
        </c:ser>
        <c:ser>
          <c:idx val="2"/>
          <c:order val="2"/>
          <c:tx>
            <c:strRef>
              <c:f>'CONTRATO X ILICITOS'!$A$8</c:f>
              <c:strCache>
                <c:ptCount val="1"/>
                <c:pt idx="0">
                  <c:v>REAL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'CONTRATO X ILICITOS'!$B$5:$J$5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'CONTRATO X ILICITOS'!$B$8:$J$8</c:f>
              <c:numCache>
                <c:formatCode>General</c:formatCode>
                <c:ptCount val="9"/>
                <c:pt idx="0">
                  <c:v>29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C52-4FA3-88F6-6808243D8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18240"/>
        <c:axId val="79844864"/>
      </c:lineChart>
      <c:catAx>
        <c:axId val="6821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844864"/>
        <c:crosses val="autoZero"/>
        <c:auto val="1"/>
        <c:lblAlgn val="ctr"/>
        <c:lblOffset val="100"/>
        <c:noMultiLvlLbl val="0"/>
      </c:catAx>
      <c:valAx>
        <c:axId val="7984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2182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CONTRATOS FIRMADOS vs CONECTADOS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710840766734818"/>
          <c:y val="0.15938837920489299"/>
          <c:w val="0.72931465540374285"/>
          <c:h val="0.65483589780635221"/>
        </c:manualLayout>
      </c:layout>
      <c:lineChart>
        <c:grouping val="standard"/>
        <c:varyColors val="0"/>
        <c:ser>
          <c:idx val="0"/>
          <c:order val="0"/>
          <c:tx>
            <c:strRef>
              <c:f>'CONT CONECTADOS'!$A$6</c:f>
              <c:strCache>
                <c:ptCount val="1"/>
                <c:pt idx="0">
                  <c:v>TOTAL CONTRATOS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'CONT CONECTADOS'!$B$5:$J$5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'CONT CONECTADOS'!$B$6:$J$6</c:f>
              <c:numCache>
                <c:formatCode>General</c:formatCode>
                <c:ptCount val="9"/>
                <c:pt idx="0">
                  <c:v>40</c:v>
                </c:pt>
                <c:pt idx="1">
                  <c:v>7</c:v>
                </c:pt>
                <c:pt idx="2">
                  <c:v>15</c:v>
                </c:pt>
                <c:pt idx="3">
                  <c:v>17</c:v>
                </c:pt>
                <c:pt idx="4">
                  <c:v>20</c:v>
                </c:pt>
                <c:pt idx="5">
                  <c:v>5</c:v>
                </c:pt>
                <c:pt idx="6">
                  <c:v>12</c:v>
                </c:pt>
                <c:pt idx="7">
                  <c:v>11</c:v>
                </c:pt>
                <c:pt idx="8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59-424E-8CC8-51AFD3421A84}"/>
            </c:ext>
          </c:extLst>
        </c:ser>
        <c:ser>
          <c:idx val="1"/>
          <c:order val="1"/>
          <c:tx>
            <c:strRef>
              <c:f>'CONT CONECTADOS'!$A$9</c:f>
              <c:strCache>
                <c:ptCount val="1"/>
                <c:pt idx="0">
                  <c:v>CONECTADOS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'CONT CONECTADOS'!$B$5:$J$5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'CONT CONECTADOS'!$B$9:$J$9</c:f>
              <c:numCache>
                <c:formatCode>General</c:formatCode>
                <c:ptCount val="9"/>
                <c:pt idx="0">
                  <c:v>11</c:v>
                </c:pt>
                <c:pt idx="1">
                  <c:v>3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59-424E-8CC8-51AFD3421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84288"/>
        <c:axId val="79886208"/>
      </c:lineChart>
      <c:catAx>
        <c:axId val="7988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886208"/>
        <c:crosses val="autoZero"/>
        <c:auto val="1"/>
        <c:lblAlgn val="ctr"/>
        <c:lblOffset val="100"/>
        <c:noMultiLvlLbl val="0"/>
      </c:catAx>
      <c:valAx>
        <c:axId val="7988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884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LIMITACIONES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LIMITACIONES!$A$6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LIMITACIONES!$B$5:$J$5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LIMITACIONES!$B$6:$J$6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7B-496C-87C9-5CE258FF9316}"/>
            </c:ext>
          </c:extLst>
        </c:ser>
        <c:ser>
          <c:idx val="1"/>
          <c:order val="1"/>
          <c:tx>
            <c:strRef>
              <c:f>LIMITACIONES!$A$7</c:f>
              <c:strCache>
                <c:ptCount val="1"/>
                <c:pt idx="0">
                  <c:v>PROGRAMADO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LIMITACIONES!$B$5:$J$5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LIMITACIONES!$B$7:$J$7</c:f>
              <c:numCache>
                <c:formatCode>0</c:formatCode>
                <c:ptCount val="9"/>
                <c:pt idx="0">
                  <c:v>200</c:v>
                </c:pt>
                <c:pt idx="1">
                  <c:v>480</c:v>
                </c:pt>
                <c:pt idx="2">
                  <c:v>600</c:v>
                </c:pt>
                <c:pt idx="3">
                  <c:v>420</c:v>
                </c:pt>
                <c:pt idx="4">
                  <c:v>600</c:v>
                </c:pt>
                <c:pt idx="5">
                  <c:v>540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7B-496C-87C9-5CE258FF9316}"/>
            </c:ext>
          </c:extLst>
        </c:ser>
        <c:ser>
          <c:idx val="2"/>
          <c:order val="2"/>
          <c:tx>
            <c:strRef>
              <c:f>LIMITACIONES!$A$8</c:f>
              <c:strCache>
                <c:ptCount val="1"/>
                <c:pt idx="0">
                  <c:v>REAL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LIMITACIONES!$B$5:$J$5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LIMITACIONES!$B$8:$J$8</c:f>
              <c:numCache>
                <c:formatCode>0</c:formatCode>
                <c:ptCount val="9"/>
                <c:pt idx="0">
                  <c:v>245</c:v>
                </c:pt>
                <c:pt idx="1">
                  <c:v>65</c:v>
                </c:pt>
                <c:pt idx="2">
                  <c:v>150</c:v>
                </c:pt>
                <c:pt idx="3">
                  <c:v>401</c:v>
                </c:pt>
                <c:pt idx="4">
                  <c:v>589</c:v>
                </c:pt>
                <c:pt idx="5">
                  <c:v>239</c:v>
                </c:pt>
                <c:pt idx="6" formatCode="General">
                  <c:v>307</c:v>
                </c:pt>
                <c:pt idx="7" formatCode="General">
                  <c:v>539</c:v>
                </c:pt>
                <c:pt idx="8" formatCode="General">
                  <c:v>572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17B-496C-87C9-5CE258FF9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488"/>
        <c:axId val="90865664"/>
      </c:lineChart>
      <c:catAx>
        <c:axId val="9086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865664"/>
        <c:crosses val="autoZero"/>
        <c:auto val="1"/>
        <c:lblAlgn val="ctr"/>
        <c:lblOffset val="100"/>
        <c:noMultiLvlLbl val="0"/>
      </c:catAx>
      <c:valAx>
        <c:axId val="9086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8634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RECONEXIONES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130747240109967"/>
          <c:y val="0.1465711876232943"/>
          <c:w val="0.74100173994083085"/>
          <c:h val="0.57429683117414243"/>
        </c:manualLayout>
      </c:layout>
      <c:lineChart>
        <c:grouping val="standard"/>
        <c:varyColors val="0"/>
        <c:ser>
          <c:idx val="0"/>
          <c:order val="0"/>
          <c:tx>
            <c:strRef>
              <c:f>RECONEXIONES!$A$7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RECONEXIONES!$B$6:$J$6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RECONEXIONES!$B$7:$J$7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05-43FD-A0D2-997888D0090C}"/>
            </c:ext>
          </c:extLst>
        </c:ser>
        <c:ser>
          <c:idx val="1"/>
          <c:order val="1"/>
          <c:tx>
            <c:strRef>
              <c:f>RECONEXIONES!$A$8</c:f>
              <c:strCache>
                <c:ptCount val="1"/>
                <c:pt idx="0">
                  <c:v>PROGRAMADO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RECONEXIONES!$B$6:$J$6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RECONEXIONES!$B$8:$I$8</c:f>
              <c:numCache>
                <c:formatCode>General</c:formatCode>
                <c:ptCount val="8"/>
                <c:pt idx="0">
                  <c:v>100</c:v>
                </c:pt>
                <c:pt idx="1">
                  <c:v>240</c:v>
                </c:pt>
                <c:pt idx="2">
                  <c:v>300</c:v>
                </c:pt>
                <c:pt idx="3">
                  <c:v>210</c:v>
                </c:pt>
                <c:pt idx="4">
                  <c:v>300</c:v>
                </c:pt>
                <c:pt idx="5">
                  <c:v>270</c:v>
                </c:pt>
                <c:pt idx="6">
                  <c:v>300</c:v>
                </c:pt>
                <c:pt idx="7">
                  <c:v>300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05-43FD-A0D2-997888D0090C}"/>
            </c:ext>
          </c:extLst>
        </c:ser>
        <c:ser>
          <c:idx val="2"/>
          <c:order val="2"/>
          <c:tx>
            <c:strRef>
              <c:f>RECONEXIONES!$A$9</c:f>
              <c:strCache>
                <c:ptCount val="1"/>
                <c:pt idx="0">
                  <c:v>REAL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RECONEXIONES!$B$6:$J$6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RECONEXIONES!$B$9:$J$9</c:f>
              <c:numCache>
                <c:formatCode>General</c:formatCode>
                <c:ptCount val="9"/>
                <c:pt idx="0">
                  <c:v>60</c:v>
                </c:pt>
                <c:pt idx="1">
                  <c:v>32</c:v>
                </c:pt>
                <c:pt idx="2">
                  <c:v>40</c:v>
                </c:pt>
                <c:pt idx="3">
                  <c:v>106</c:v>
                </c:pt>
                <c:pt idx="4">
                  <c:v>196</c:v>
                </c:pt>
                <c:pt idx="5">
                  <c:v>139</c:v>
                </c:pt>
                <c:pt idx="6">
                  <c:v>202</c:v>
                </c:pt>
                <c:pt idx="7">
                  <c:v>251</c:v>
                </c:pt>
                <c:pt idx="8">
                  <c:v>250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C05-43FD-A0D2-997888D00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312"/>
        <c:axId val="90931584"/>
      </c:lineChart>
      <c:catAx>
        <c:axId val="9092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931584"/>
        <c:crosses val="autoZero"/>
        <c:auto val="1"/>
        <c:lblAlgn val="ctr"/>
        <c:lblOffset val="100"/>
        <c:noMultiLvlLbl val="0"/>
      </c:catAx>
      <c:valAx>
        <c:axId val="9093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925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LIMITACIONES vs RECONEXIONES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'LIMIT vs RECONEX'!$A$6</c:f>
              <c:strCache>
                <c:ptCount val="1"/>
                <c:pt idx="0">
                  <c:v>LIMITACIONES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'LIMIT vs RECONEX'!$B$5:$J$5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'LIMIT vs RECONEX'!$B$6:$J$6</c:f>
              <c:numCache>
                <c:formatCode>General</c:formatCode>
                <c:ptCount val="9"/>
                <c:pt idx="0">
                  <c:v>245</c:v>
                </c:pt>
                <c:pt idx="1">
                  <c:v>65</c:v>
                </c:pt>
                <c:pt idx="2">
                  <c:v>150</c:v>
                </c:pt>
                <c:pt idx="3">
                  <c:v>401</c:v>
                </c:pt>
                <c:pt idx="4">
                  <c:v>589</c:v>
                </c:pt>
                <c:pt idx="5">
                  <c:v>239</c:v>
                </c:pt>
                <c:pt idx="6">
                  <c:v>307</c:v>
                </c:pt>
                <c:pt idx="7">
                  <c:v>539</c:v>
                </c:pt>
                <c:pt idx="8">
                  <c:v>572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32-4DC3-9675-32407EC80243}"/>
            </c:ext>
          </c:extLst>
        </c:ser>
        <c:ser>
          <c:idx val="1"/>
          <c:order val="1"/>
          <c:tx>
            <c:strRef>
              <c:f>'LIMIT vs RECONEX'!$A$7</c:f>
              <c:strCache>
                <c:ptCount val="1"/>
                <c:pt idx="0">
                  <c:v>RECONEXIONES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'LIMIT vs RECONEX'!$B$5:$J$5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'LIMIT vs RECONEX'!$B$7:$J$7</c:f>
              <c:numCache>
                <c:formatCode>General</c:formatCode>
                <c:ptCount val="9"/>
                <c:pt idx="0">
                  <c:v>60</c:v>
                </c:pt>
                <c:pt idx="1">
                  <c:v>32</c:v>
                </c:pt>
                <c:pt idx="2">
                  <c:v>40</c:v>
                </c:pt>
                <c:pt idx="3">
                  <c:v>106</c:v>
                </c:pt>
                <c:pt idx="4">
                  <c:v>196</c:v>
                </c:pt>
                <c:pt idx="5">
                  <c:v>139</c:v>
                </c:pt>
                <c:pt idx="6">
                  <c:v>202</c:v>
                </c:pt>
                <c:pt idx="7">
                  <c:v>251</c:v>
                </c:pt>
                <c:pt idx="8">
                  <c:v>250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32-4DC3-9675-32407EC80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24768"/>
        <c:axId val="81835136"/>
      </c:lineChart>
      <c:catAx>
        <c:axId val="8182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835136"/>
        <c:crosses val="autoZero"/>
        <c:auto val="1"/>
        <c:lblAlgn val="ctr"/>
        <c:lblOffset val="100"/>
        <c:noMultiLvlLbl val="0"/>
      </c:catAx>
      <c:valAx>
        <c:axId val="8183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8247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2</xdr:row>
      <xdr:rowOff>206370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932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3</xdr:row>
      <xdr:rowOff>80999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700124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13</xdr:row>
      <xdr:rowOff>14287</xdr:rowOff>
    </xdr:from>
    <xdr:to>
      <xdr:col>9</xdr:col>
      <xdr:colOff>9525</xdr:colOff>
      <xdr:row>27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6829425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3</xdr:row>
      <xdr:rowOff>77336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700124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9</xdr:row>
      <xdr:rowOff>33337</xdr:rowOff>
    </xdr:from>
    <xdr:to>
      <xdr:col>4</xdr:col>
      <xdr:colOff>385762</xdr:colOff>
      <xdr:row>23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190500</xdr:colOff>
      <xdr:row>6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99917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852487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11</xdr:col>
      <xdr:colOff>190500</xdr:colOff>
      <xdr:row>6</xdr:row>
      <xdr:rowOff>0</xdr:rowOff>
    </xdr:from>
    <xdr:ext cx="184731" cy="264560"/>
    <xdr:sp macro="" textlink="">
      <xdr:nvSpPr>
        <xdr:cNvPr id="10" name="CuadroTexto 9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115157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852487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" name="CuadroTexto 11"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8524875" y="687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13" name="CuadroTexto 12">
          <a:extLst>
            <a:ext uri="{FF2B5EF4-FFF2-40B4-BE49-F238E27FC236}">
              <a16:creationId xmlns=""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8524875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6</xdr:row>
      <xdr:rowOff>0</xdr:rowOff>
    </xdr:from>
    <xdr:ext cx="184731" cy="264560"/>
    <xdr:sp macro="" textlink="">
      <xdr:nvSpPr>
        <xdr:cNvPr id="18" name="CuadroTexto 17">
          <a:extLst>
            <a:ext uri="{FF2B5EF4-FFF2-40B4-BE49-F238E27FC236}">
              <a16:creationId xmlns=""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10585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13</xdr:row>
      <xdr:rowOff>0</xdr:rowOff>
    </xdr:from>
    <xdr:ext cx="184731" cy="264560"/>
    <xdr:sp macro="" textlink="">
      <xdr:nvSpPr>
        <xdr:cNvPr id="19" name="CuadroTexto 18">
          <a:extLst>
            <a:ext uri="{FF2B5EF4-FFF2-40B4-BE49-F238E27FC236}">
              <a16:creationId xmlns=""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10585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27</xdr:row>
      <xdr:rowOff>0</xdr:rowOff>
    </xdr:from>
    <xdr:ext cx="184731" cy="264560"/>
    <xdr:sp macro="" textlink="">
      <xdr:nvSpPr>
        <xdr:cNvPr id="20" name="CuadroTexto 19">
          <a:extLst>
            <a:ext uri="{FF2B5EF4-FFF2-40B4-BE49-F238E27FC236}">
              <a16:creationId xmlns="" xmlns:a16="http://schemas.microsoft.com/office/drawing/2014/main" id="{00000000-0008-0000-0C00-000014000000}"/>
            </a:ext>
          </a:extLst>
        </xdr:cNvPr>
        <xdr:cNvSpPr txBox="1"/>
      </xdr:nvSpPr>
      <xdr:spPr>
        <a:xfrm>
          <a:off x="11058525" y="687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29</xdr:row>
      <xdr:rowOff>0</xdr:rowOff>
    </xdr:from>
    <xdr:ext cx="184731" cy="264560"/>
    <xdr:sp macro="" textlink="">
      <xdr:nvSpPr>
        <xdr:cNvPr id="21" name="CuadroTexto 20">
          <a:extLst>
            <a:ext uri="{FF2B5EF4-FFF2-40B4-BE49-F238E27FC236}">
              <a16:creationId xmlns="" xmlns:a16="http://schemas.microsoft.com/office/drawing/2014/main" id="{00000000-0008-0000-0C00-000015000000}"/>
            </a:ext>
          </a:extLst>
        </xdr:cNvPr>
        <xdr:cNvSpPr txBox="1"/>
      </xdr:nvSpPr>
      <xdr:spPr>
        <a:xfrm>
          <a:off x="11058525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0</xdr:colOff>
      <xdr:row>1</xdr:row>
      <xdr:rowOff>31749</xdr:rowOff>
    </xdr:from>
    <xdr:to>
      <xdr:col>0</xdr:col>
      <xdr:colOff>968375</xdr:colOff>
      <xdr:row>1</xdr:row>
      <xdr:rowOff>578072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2"/>
          <a:ext cx="968375" cy="546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31749</xdr:rowOff>
    </xdr:from>
    <xdr:to>
      <xdr:col>0</xdr:col>
      <xdr:colOff>968375</xdr:colOff>
      <xdr:row>8</xdr:row>
      <xdr:rowOff>578072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4249"/>
          <a:ext cx="968375" cy="546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21166</xdr:rowOff>
    </xdr:from>
    <xdr:to>
      <xdr:col>0</xdr:col>
      <xdr:colOff>968375</xdr:colOff>
      <xdr:row>15</xdr:row>
      <xdr:rowOff>567489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65083"/>
          <a:ext cx="968375" cy="546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21166</xdr:rowOff>
    </xdr:from>
    <xdr:to>
      <xdr:col>0</xdr:col>
      <xdr:colOff>968375</xdr:colOff>
      <xdr:row>22</xdr:row>
      <xdr:rowOff>567489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86499"/>
          <a:ext cx="968375" cy="546323"/>
        </a:xfrm>
        <a:prstGeom prst="rect">
          <a:avLst/>
        </a:prstGeom>
      </xdr:spPr>
    </xdr:pic>
    <xdr:clientData/>
  </xdr:twoCellAnchor>
  <xdr:oneCellAnchor>
    <xdr:from>
      <xdr:col>5</xdr:col>
      <xdr:colOff>190500</xdr:colOff>
      <xdr:row>29</xdr:row>
      <xdr:rowOff>0</xdr:rowOff>
    </xdr:from>
    <xdr:ext cx="184731" cy="264560"/>
    <xdr:sp macro="" textlink="">
      <xdr:nvSpPr>
        <xdr:cNvPr id="22" name="CuadroTexto 21">
          <a:extLst>
            <a:ext uri="{FF2B5EF4-FFF2-40B4-BE49-F238E27FC236}">
              <a16:creationId xmlns="" xmlns:a16="http://schemas.microsoft.com/office/drawing/2014/main" id="{00000000-0008-0000-0C00-000016000000}"/>
            </a:ext>
          </a:extLst>
        </xdr:cNvPr>
        <xdr:cNvSpPr txBox="1"/>
      </xdr:nvSpPr>
      <xdr:spPr>
        <a:xfrm>
          <a:off x="6829425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190500</xdr:colOff>
      <xdr:row>34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="" xmlns:a16="http://schemas.microsoft.com/office/drawing/2014/main" id="{00000000-0008-0000-0C00-000017000000}"/>
            </a:ext>
          </a:extLst>
        </xdr:cNvPr>
        <xdr:cNvSpPr txBox="1"/>
      </xdr:nvSpPr>
      <xdr:spPr>
        <a:xfrm>
          <a:off x="8296275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34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="" xmlns:a16="http://schemas.microsoft.com/office/drawing/2014/main" id="{00000000-0008-0000-0C00-000018000000}"/>
            </a:ext>
          </a:extLst>
        </xdr:cNvPr>
        <xdr:cNvSpPr txBox="1"/>
      </xdr:nvSpPr>
      <xdr:spPr>
        <a:xfrm>
          <a:off x="6829425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36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="" xmlns:a16="http://schemas.microsoft.com/office/drawing/2014/main" id="{00000000-0008-0000-0C00-000019000000}"/>
            </a:ext>
          </a:extLst>
        </xdr:cNvPr>
        <xdr:cNvSpPr txBox="1"/>
      </xdr:nvSpPr>
      <xdr:spPr>
        <a:xfrm>
          <a:off x="6829425" y="905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36</xdr:row>
      <xdr:rowOff>0</xdr:rowOff>
    </xdr:from>
    <xdr:ext cx="184731" cy="264560"/>
    <xdr:sp macro="" textlink="">
      <xdr:nvSpPr>
        <xdr:cNvPr id="26" name="CuadroTexto 25">
          <a:extLst>
            <a:ext uri="{FF2B5EF4-FFF2-40B4-BE49-F238E27FC236}">
              <a16:creationId xmlns="" xmlns:a16="http://schemas.microsoft.com/office/drawing/2014/main" id="{00000000-0008-0000-0C00-00001A000000}"/>
            </a:ext>
          </a:extLst>
        </xdr:cNvPr>
        <xdr:cNvSpPr txBox="1"/>
      </xdr:nvSpPr>
      <xdr:spPr>
        <a:xfrm>
          <a:off x="6829425" y="905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0</xdr:colOff>
      <xdr:row>29</xdr:row>
      <xdr:rowOff>52915</xdr:rowOff>
    </xdr:from>
    <xdr:to>
      <xdr:col>0</xdr:col>
      <xdr:colOff>968375</xdr:colOff>
      <xdr:row>29</xdr:row>
      <xdr:rowOff>599238</xdr:rowOff>
    </xdr:to>
    <xdr:pic>
      <xdr:nvPicPr>
        <xdr:cNvPr id="28" name="Imagen 27">
          <a:extLst>
            <a:ext uri="{FF2B5EF4-FFF2-40B4-BE49-F238E27FC236}">
              <a16:creationId xmlns="" xmlns:a16="http://schemas.microsoft.com/office/drawing/2014/main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39665"/>
          <a:ext cx="968375" cy="546323"/>
        </a:xfrm>
        <a:prstGeom prst="rect">
          <a:avLst/>
        </a:prstGeom>
      </xdr:spPr>
    </xdr:pic>
    <xdr:clientData/>
  </xdr:twoCellAnchor>
  <xdr:oneCellAnchor>
    <xdr:from>
      <xdr:col>5</xdr:col>
      <xdr:colOff>190500</xdr:colOff>
      <xdr:row>36</xdr:row>
      <xdr:rowOff>0</xdr:rowOff>
    </xdr:from>
    <xdr:ext cx="184731" cy="264560"/>
    <xdr:sp macro="" textlink="">
      <xdr:nvSpPr>
        <xdr:cNvPr id="35" name="CuadroTexto 34">
          <a:extLst>
            <a:ext uri="{FF2B5EF4-FFF2-40B4-BE49-F238E27FC236}">
              <a16:creationId xmlns="" xmlns:a16="http://schemas.microsoft.com/office/drawing/2014/main" id="{00000000-0008-0000-0C00-000023000000}"/>
            </a:ext>
          </a:extLst>
        </xdr:cNvPr>
        <xdr:cNvSpPr txBox="1"/>
      </xdr:nvSpPr>
      <xdr:spPr>
        <a:xfrm>
          <a:off x="6836833" y="828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36</xdr:row>
      <xdr:rowOff>0</xdr:rowOff>
    </xdr:from>
    <xdr:ext cx="184731" cy="264560"/>
    <xdr:sp macro="" textlink="">
      <xdr:nvSpPr>
        <xdr:cNvPr id="36" name="CuadroTexto 35">
          <a:extLst>
            <a:ext uri="{FF2B5EF4-FFF2-40B4-BE49-F238E27FC236}">
              <a16:creationId xmlns="" xmlns:a16="http://schemas.microsoft.com/office/drawing/2014/main" id="{00000000-0008-0000-0C00-000024000000}"/>
            </a:ext>
          </a:extLst>
        </xdr:cNvPr>
        <xdr:cNvSpPr txBox="1"/>
      </xdr:nvSpPr>
      <xdr:spPr>
        <a:xfrm>
          <a:off x="6836833" y="828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190500</xdr:colOff>
      <xdr:row>41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="" xmlns:a16="http://schemas.microsoft.com/office/drawing/2014/main" id="{00000000-0008-0000-0C00-000025000000}"/>
            </a:ext>
          </a:extLst>
        </xdr:cNvPr>
        <xdr:cNvSpPr txBox="1"/>
      </xdr:nvSpPr>
      <xdr:spPr>
        <a:xfrm>
          <a:off x="8307917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41</xdr:row>
      <xdr:rowOff>0</xdr:rowOff>
    </xdr:from>
    <xdr:ext cx="184731" cy="264560"/>
    <xdr:sp macro="" textlink="">
      <xdr:nvSpPr>
        <xdr:cNvPr id="38" name="CuadroTexto 37">
          <a:extLst>
            <a:ext uri="{FF2B5EF4-FFF2-40B4-BE49-F238E27FC236}">
              <a16:creationId xmlns="" xmlns:a16="http://schemas.microsoft.com/office/drawing/2014/main" id="{00000000-0008-0000-0C00-000026000000}"/>
            </a:ext>
          </a:extLst>
        </xdr:cNvPr>
        <xdr:cNvSpPr txBox="1"/>
      </xdr:nvSpPr>
      <xdr:spPr>
        <a:xfrm>
          <a:off x="6836833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43</xdr:row>
      <xdr:rowOff>0</xdr:rowOff>
    </xdr:from>
    <xdr:ext cx="184731" cy="264560"/>
    <xdr:sp macro="" textlink="">
      <xdr:nvSpPr>
        <xdr:cNvPr id="39" name="CuadroTexto 38">
          <a:extLst>
            <a:ext uri="{FF2B5EF4-FFF2-40B4-BE49-F238E27FC236}">
              <a16:creationId xmlns="" xmlns:a16="http://schemas.microsoft.com/office/drawing/2014/main" id="{00000000-0008-0000-0C00-000027000000}"/>
            </a:ext>
          </a:extLst>
        </xdr:cNvPr>
        <xdr:cNvSpPr txBox="1"/>
      </xdr:nvSpPr>
      <xdr:spPr>
        <a:xfrm>
          <a:off x="6836833" y="1031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43</xdr:row>
      <xdr:rowOff>0</xdr:rowOff>
    </xdr:from>
    <xdr:ext cx="184731" cy="264560"/>
    <xdr:sp macro="" textlink="">
      <xdr:nvSpPr>
        <xdr:cNvPr id="40" name="CuadroTexto 39">
          <a:extLst>
            <a:ext uri="{FF2B5EF4-FFF2-40B4-BE49-F238E27FC236}">
              <a16:creationId xmlns="" xmlns:a16="http://schemas.microsoft.com/office/drawing/2014/main" id="{00000000-0008-0000-0C00-000028000000}"/>
            </a:ext>
          </a:extLst>
        </xdr:cNvPr>
        <xdr:cNvSpPr txBox="1"/>
      </xdr:nvSpPr>
      <xdr:spPr>
        <a:xfrm>
          <a:off x="6836833" y="1031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35</xdr:row>
      <xdr:rowOff>196895</xdr:rowOff>
    </xdr:from>
    <xdr:ext cx="968375" cy="546323"/>
    <xdr:pic>
      <xdr:nvPicPr>
        <xdr:cNvPr id="41" name="Imagen 40">
          <a:extLst>
            <a:ext uri="{FF2B5EF4-FFF2-40B4-BE49-F238E27FC236}">
              <a16:creationId xmlns="" xmlns:a16="http://schemas.microsoft.com/office/drawing/2014/main" id="{00000000-0008-0000-0C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31372"/>
          <a:ext cx="968375" cy="546323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43</xdr:row>
      <xdr:rowOff>0</xdr:rowOff>
    </xdr:from>
    <xdr:ext cx="184731" cy="264560"/>
    <xdr:sp macro="" textlink="">
      <xdr:nvSpPr>
        <xdr:cNvPr id="42" name="CuadroTexto 41">
          <a:extLst>
            <a:ext uri="{FF2B5EF4-FFF2-40B4-BE49-F238E27FC236}">
              <a16:creationId xmlns="" xmlns:a16="http://schemas.microsoft.com/office/drawing/2014/main" id="{00000000-0008-0000-0C00-00002A000000}"/>
            </a:ext>
          </a:extLst>
        </xdr:cNvPr>
        <xdr:cNvSpPr txBox="1"/>
      </xdr:nvSpPr>
      <xdr:spPr>
        <a:xfrm>
          <a:off x="6836833" y="1031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43</xdr:row>
      <xdr:rowOff>0</xdr:rowOff>
    </xdr:from>
    <xdr:ext cx="184731" cy="264560"/>
    <xdr:sp macro="" textlink="">
      <xdr:nvSpPr>
        <xdr:cNvPr id="43" name="CuadroTexto 42">
          <a:extLst>
            <a:ext uri="{FF2B5EF4-FFF2-40B4-BE49-F238E27FC236}">
              <a16:creationId xmlns="" xmlns:a16="http://schemas.microsoft.com/office/drawing/2014/main" id="{00000000-0008-0000-0C00-00002B000000}"/>
            </a:ext>
          </a:extLst>
        </xdr:cNvPr>
        <xdr:cNvSpPr txBox="1"/>
      </xdr:nvSpPr>
      <xdr:spPr>
        <a:xfrm>
          <a:off x="6836833" y="1031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43</xdr:row>
      <xdr:rowOff>0</xdr:rowOff>
    </xdr:from>
    <xdr:ext cx="184731" cy="264560"/>
    <xdr:sp macro="" textlink="">
      <xdr:nvSpPr>
        <xdr:cNvPr id="31" name="CuadroTexto 30">
          <a:extLst>
            <a:ext uri="{FF2B5EF4-FFF2-40B4-BE49-F238E27FC236}">
              <a16:creationId xmlns="" xmlns:a16="http://schemas.microsoft.com/office/drawing/2014/main" id="{FFF0BC3D-9189-4C8C-AB40-A43C200F07F6}"/>
            </a:ext>
          </a:extLst>
        </xdr:cNvPr>
        <xdr:cNvSpPr txBox="1"/>
      </xdr:nvSpPr>
      <xdr:spPr>
        <a:xfrm>
          <a:off x="6813698" y="102338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43</xdr:row>
      <xdr:rowOff>0</xdr:rowOff>
    </xdr:from>
    <xdr:ext cx="184731" cy="264560"/>
    <xdr:sp macro="" textlink="">
      <xdr:nvSpPr>
        <xdr:cNvPr id="32" name="CuadroTexto 31">
          <a:extLst>
            <a:ext uri="{FF2B5EF4-FFF2-40B4-BE49-F238E27FC236}">
              <a16:creationId xmlns="" xmlns:a16="http://schemas.microsoft.com/office/drawing/2014/main" id="{EF7860D8-6623-47BB-B122-9D322B39FB2A}"/>
            </a:ext>
          </a:extLst>
        </xdr:cNvPr>
        <xdr:cNvSpPr txBox="1"/>
      </xdr:nvSpPr>
      <xdr:spPr>
        <a:xfrm>
          <a:off x="6813698" y="102338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43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="" xmlns:a16="http://schemas.microsoft.com/office/drawing/2014/main" id="{0EB0B092-4F02-4DB8-BDA8-D17FA8FF4F9E}"/>
            </a:ext>
          </a:extLst>
        </xdr:cNvPr>
        <xdr:cNvSpPr txBox="1"/>
      </xdr:nvSpPr>
      <xdr:spPr>
        <a:xfrm>
          <a:off x="6813698" y="102338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43</xdr:row>
      <xdr:rowOff>0</xdr:rowOff>
    </xdr:from>
    <xdr:ext cx="184731" cy="264560"/>
    <xdr:sp macro="" textlink="">
      <xdr:nvSpPr>
        <xdr:cNvPr id="34" name="CuadroTexto 33">
          <a:extLst>
            <a:ext uri="{FF2B5EF4-FFF2-40B4-BE49-F238E27FC236}">
              <a16:creationId xmlns="" xmlns:a16="http://schemas.microsoft.com/office/drawing/2014/main" id="{085A59B5-68B2-4B37-977C-F70A349D3FF2}"/>
            </a:ext>
          </a:extLst>
        </xdr:cNvPr>
        <xdr:cNvSpPr txBox="1"/>
      </xdr:nvSpPr>
      <xdr:spPr>
        <a:xfrm>
          <a:off x="6813698" y="102338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190500</xdr:colOff>
      <xdr:row>48</xdr:row>
      <xdr:rowOff>0</xdr:rowOff>
    </xdr:from>
    <xdr:ext cx="184731" cy="264560"/>
    <xdr:sp macro="" textlink="">
      <xdr:nvSpPr>
        <xdr:cNvPr id="44" name="CuadroTexto 43">
          <a:extLst>
            <a:ext uri="{FF2B5EF4-FFF2-40B4-BE49-F238E27FC236}">
              <a16:creationId xmlns="" xmlns:a16="http://schemas.microsoft.com/office/drawing/2014/main" id="{00D452AA-C5D1-4FB4-BC40-253F76EDB887}"/>
            </a:ext>
          </a:extLst>
        </xdr:cNvPr>
        <xdr:cNvSpPr txBox="1"/>
      </xdr:nvSpPr>
      <xdr:spPr>
        <a:xfrm>
          <a:off x="8275674" y="117954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48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="" xmlns:a16="http://schemas.microsoft.com/office/drawing/2014/main" id="{4F595C1C-F1EE-4A20-94D2-02763A390FAF}"/>
            </a:ext>
          </a:extLst>
        </xdr:cNvPr>
        <xdr:cNvSpPr txBox="1"/>
      </xdr:nvSpPr>
      <xdr:spPr>
        <a:xfrm>
          <a:off x="6813698" y="117954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50</xdr:row>
      <xdr:rowOff>0</xdr:rowOff>
    </xdr:from>
    <xdr:ext cx="184731" cy="264560"/>
    <xdr:sp macro="" textlink="">
      <xdr:nvSpPr>
        <xdr:cNvPr id="46" name="CuadroTexto 45">
          <a:extLst>
            <a:ext uri="{FF2B5EF4-FFF2-40B4-BE49-F238E27FC236}">
              <a16:creationId xmlns="" xmlns:a16="http://schemas.microsoft.com/office/drawing/2014/main" id="{95DE9CEE-38D5-4DDA-913A-EDDCE4FA5B99}"/>
            </a:ext>
          </a:extLst>
        </xdr:cNvPr>
        <xdr:cNvSpPr txBox="1"/>
      </xdr:nvSpPr>
      <xdr:spPr>
        <a:xfrm>
          <a:off x="6813698" y="12205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50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="" xmlns:a16="http://schemas.microsoft.com/office/drawing/2014/main" id="{825B3B34-FCAD-4AD8-A131-9AFD135BA460}"/>
            </a:ext>
          </a:extLst>
        </xdr:cNvPr>
        <xdr:cNvSpPr txBox="1"/>
      </xdr:nvSpPr>
      <xdr:spPr>
        <a:xfrm>
          <a:off x="6813698" y="12205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968375" cy="546323"/>
    <xdr:pic>
      <xdr:nvPicPr>
        <xdr:cNvPr id="48" name="Imagen 47">
          <a:extLst>
            <a:ext uri="{FF2B5EF4-FFF2-40B4-BE49-F238E27FC236}">
              <a16:creationId xmlns="" xmlns:a16="http://schemas.microsoft.com/office/drawing/2014/main" id="{D74D2ED6-2FEC-49A0-B394-3C10F5E5D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31372"/>
          <a:ext cx="968375" cy="546323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50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="" xmlns:a16="http://schemas.microsoft.com/office/drawing/2014/main" id="{87EE5606-F16D-4515-A9FC-69BCADEAEE01}"/>
            </a:ext>
          </a:extLst>
        </xdr:cNvPr>
        <xdr:cNvSpPr txBox="1"/>
      </xdr:nvSpPr>
      <xdr:spPr>
        <a:xfrm>
          <a:off x="6813698" y="12205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190500</xdr:colOff>
      <xdr:row>50</xdr:row>
      <xdr:rowOff>0</xdr:rowOff>
    </xdr:from>
    <xdr:ext cx="184731" cy="264560"/>
    <xdr:sp macro="" textlink="">
      <xdr:nvSpPr>
        <xdr:cNvPr id="50" name="CuadroTexto 49">
          <a:extLst>
            <a:ext uri="{FF2B5EF4-FFF2-40B4-BE49-F238E27FC236}">
              <a16:creationId xmlns="" xmlns:a16="http://schemas.microsoft.com/office/drawing/2014/main" id="{8F2C9117-67F4-4B85-AB5F-D65A35087FFC}"/>
            </a:ext>
          </a:extLst>
        </xdr:cNvPr>
        <xdr:cNvSpPr txBox="1"/>
      </xdr:nvSpPr>
      <xdr:spPr>
        <a:xfrm>
          <a:off x="6813698" y="12205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3</xdr:row>
      <xdr:rowOff>80999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7001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2</xdr:row>
      <xdr:rowOff>83939</xdr:rowOff>
    </xdr:from>
    <xdr:to>
      <xdr:col>17</xdr:col>
      <xdr:colOff>227540</xdr:colOff>
      <xdr:row>43</xdr:row>
      <xdr:rowOff>142875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512564"/>
          <a:ext cx="14362641" cy="80789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66964</xdr:colOff>
      <xdr:row>6</xdr:row>
      <xdr:rowOff>110115</xdr:rowOff>
    </xdr:from>
    <xdr:to>
      <xdr:col>10</xdr:col>
      <xdr:colOff>381289</xdr:colOff>
      <xdr:row>20</xdr:row>
      <xdr:rowOff>186315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73006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9646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197315</xdr:colOff>
      <xdr:row>8</xdr:row>
      <xdr:rowOff>31248</xdr:rowOff>
    </xdr:from>
    <xdr:ext cx="9339929" cy="937629"/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SpPr/>
      </xdr:nvSpPr>
      <xdr:spPr>
        <a:xfrm>
          <a:off x="197315" y="1812423"/>
          <a:ext cx="933992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SE ENTREGA EN OTRO ARCHIVO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8</xdr:row>
      <xdr:rowOff>0</xdr:rowOff>
    </xdr:from>
    <xdr:ext cx="9339929" cy="937629"/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SpPr/>
      </xdr:nvSpPr>
      <xdr:spPr>
        <a:xfrm>
          <a:off x="476250" y="1781175"/>
          <a:ext cx="933992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SE ENTREGA EN OTRO ARCHIVO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473074</xdr:colOff>
      <xdr:row>17</xdr:row>
      <xdr:rowOff>6877</xdr:rowOff>
    </xdr:from>
    <xdr:to>
      <xdr:col>10</xdr:col>
      <xdr:colOff>1012031</xdr:colOff>
      <xdr:row>33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670719</xdr:colOff>
      <xdr:row>41</xdr:row>
      <xdr:rowOff>110065</xdr:rowOff>
    </xdr:from>
    <xdr:to>
      <xdr:col>9</xdr:col>
      <xdr:colOff>250031</xdr:colOff>
      <xdr:row>53</xdr:row>
      <xdr:rowOff>261936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490392</xdr:colOff>
      <xdr:row>62</xdr:row>
      <xdr:rowOff>131257</xdr:rowOff>
    </xdr:from>
    <xdr:to>
      <xdr:col>10</xdr:col>
      <xdr:colOff>79376</xdr:colOff>
      <xdr:row>80</xdr:row>
      <xdr:rowOff>83344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31750</xdr:rowOff>
    </xdr:from>
    <xdr:to>
      <xdr:col>0</xdr:col>
      <xdr:colOff>968375</xdr:colOff>
      <xdr:row>1</xdr:row>
      <xdr:rowOff>578073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968375" cy="546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23812</xdr:rowOff>
    </xdr:from>
    <xdr:to>
      <xdr:col>0</xdr:col>
      <xdr:colOff>968375</xdr:colOff>
      <xdr:row>10</xdr:row>
      <xdr:rowOff>570135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4125"/>
          <a:ext cx="968375" cy="546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23812</xdr:rowOff>
    </xdr:from>
    <xdr:to>
      <xdr:col>0</xdr:col>
      <xdr:colOff>968375</xdr:colOff>
      <xdr:row>35</xdr:row>
      <xdr:rowOff>570135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74843"/>
          <a:ext cx="968375" cy="546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23812</xdr:rowOff>
    </xdr:from>
    <xdr:to>
      <xdr:col>0</xdr:col>
      <xdr:colOff>968375</xdr:colOff>
      <xdr:row>56</xdr:row>
      <xdr:rowOff>570135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30312"/>
          <a:ext cx="968375" cy="546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14288</xdr:colOff>
      <xdr:row>12</xdr:row>
      <xdr:rowOff>88899</xdr:rowOff>
    </xdr:from>
    <xdr:to>
      <xdr:col>13</xdr:col>
      <xdr:colOff>6352</xdr:colOff>
      <xdr:row>31</xdr:row>
      <xdr:rowOff>179387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3</xdr:row>
      <xdr:rowOff>74078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932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152398</xdr:colOff>
      <xdr:row>9</xdr:row>
      <xdr:rowOff>138111</xdr:rowOff>
    </xdr:from>
    <xdr:to>
      <xdr:col>12</xdr:col>
      <xdr:colOff>619124</xdr:colOff>
      <xdr:row>26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3</xdr:row>
      <xdr:rowOff>68786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932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1065333</xdr:colOff>
      <xdr:row>11</xdr:row>
      <xdr:rowOff>122360</xdr:rowOff>
    </xdr:from>
    <xdr:to>
      <xdr:col>11</xdr:col>
      <xdr:colOff>676274</xdr:colOff>
      <xdr:row>27</xdr:row>
      <xdr:rowOff>189035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3</xdr:row>
      <xdr:rowOff>70415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932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917575</xdr:colOff>
      <xdr:row>11</xdr:row>
      <xdr:rowOff>89959</xdr:rowOff>
    </xdr:from>
    <xdr:to>
      <xdr:col>12</xdr:col>
      <xdr:colOff>141817</xdr:colOff>
      <xdr:row>26</xdr:row>
      <xdr:rowOff>85196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3</xdr:row>
      <xdr:rowOff>70415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895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443441</xdr:colOff>
      <xdr:row>12</xdr:row>
      <xdr:rowOff>57151</xdr:rowOff>
    </xdr:from>
    <xdr:to>
      <xdr:col>13</xdr:col>
      <xdr:colOff>120649</xdr:colOff>
      <xdr:row>27</xdr:row>
      <xdr:rowOff>153458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1228725</xdr:colOff>
      <xdr:row>4</xdr:row>
      <xdr:rowOff>75707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228725" cy="6948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9</xdr:row>
      <xdr:rowOff>23812</xdr:rowOff>
    </xdr:from>
    <xdr:to>
      <xdr:col>11</xdr:col>
      <xdr:colOff>628650</xdr:colOff>
      <xdr:row>23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3</xdr:row>
      <xdr:rowOff>75707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94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373326</xdr:colOff>
      <xdr:row>10</xdr:row>
      <xdr:rowOff>69056</xdr:rowOff>
    </xdr:from>
    <xdr:to>
      <xdr:col>11</xdr:col>
      <xdr:colOff>718607</xdr:colOff>
      <xdr:row>30</xdr:row>
      <xdr:rowOff>92869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3</xdr:row>
      <xdr:rowOff>75707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94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abSelected="1" zoomScale="90" zoomScaleNormal="90" workbookViewId="0">
      <selection activeCell="E16" sqref="E16"/>
    </sheetView>
  </sheetViews>
  <sheetFormatPr baseColWidth="10" defaultRowHeight="15" x14ac:dyDescent="0.25"/>
  <cols>
    <col min="1" max="1" width="20.85546875" customWidth="1"/>
    <col min="2" max="2" width="83.85546875" customWidth="1"/>
  </cols>
  <sheetData>
    <row r="2" spans="1:2" ht="23.25" customHeight="1" x14ac:dyDescent="0.4">
      <c r="B2" s="198" t="s">
        <v>174</v>
      </c>
    </row>
    <row r="3" spans="1:2" ht="20.25" customHeight="1" x14ac:dyDescent="0.4">
      <c r="B3" s="198" t="s">
        <v>209</v>
      </c>
    </row>
    <row r="5" spans="1:2" ht="23.25" x14ac:dyDescent="0.35">
      <c r="A5" s="227" t="s">
        <v>117</v>
      </c>
      <c r="B5" s="227"/>
    </row>
    <row r="6" spans="1:2" ht="18.75" x14ac:dyDescent="0.3">
      <c r="A6" s="197" t="s">
        <v>129</v>
      </c>
      <c r="B6" s="196" t="s">
        <v>130</v>
      </c>
    </row>
    <row r="7" spans="1:2" ht="18.75" x14ac:dyDescent="0.3">
      <c r="A7" s="226">
        <v>1</v>
      </c>
      <c r="B7" s="114" t="s">
        <v>118</v>
      </c>
    </row>
    <row r="8" spans="1:2" ht="18.75" x14ac:dyDescent="0.3">
      <c r="A8" s="226">
        <v>2</v>
      </c>
      <c r="B8" s="114" t="s">
        <v>119</v>
      </c>
    </row>
    <row r="9" spans="1:2" ht="18.75" x14ac:dyDescent="0.3">
      <c r="A9" s="226">
        <v>3</v>
      </c>
      <c r="B9" s="114" t="s">
        <v>120</v>
      </c>
    </row>
    <row r="10" spans="1:2" ht="18.75" x14ac:dyDescent="0.3">
      <c r="A10" s="226">
        <v>4</v>
      </c>
      <c r="B10" s="114" t="s">
        <v>121</v>
      </c>
    </row>
    <row r="11" spans="1:2" ht="18.75" x14ac:dyDescent="0.3">
      <c r="A11" s="226">
        <v>5</v>
      </c>
      <c r="B11" s="114" t="s">
        <v>122</v>
      </c>
    </row>
    <row r="12" spans="1:2" ht="18.75" x14ac:dyDescent="0.3">
      <c r="A12" s="226">
        <v>6</v>
      </c>
      <c r="B12" s="114" t="s">
        <v>123</v>
      </c>
    </row>
    <row r="13" spans="1:2" ht="18.75" x14ac:dyDescent="0.3">
      <c r="A13" s="226">
        <v>7</v>
      </c>
      <c r="B13" s="114" t="s">
        <v>124</v>
      </c>
    </row>
    <row r="14" spans="1:2" ht="18.75" x14ac:dyDescent="0.3">
      <c r="A14" s="226">
        <v>8</v>
      </c>
      <c r="B14" s="114" t="s">
        <v>10</v>
      </c>
    </row>
    <row r="15" spans="1:2" ht="18.75" x14ac:dyDescent="0.3">
      <c r="A15" s="226">
        <v>9</v>
      </c>
      <c r="B15" s="114" t="s">
        <v>65</v>
      </c>
    </row>
    <row r="16" spans="1:2" ht="18.75" x14ac:dyDescent="0.3">
      <c r="A16" s="226">
        <v>10</v>
      </c>
      <c r="B16" s="114" t="s">
        <v>115</v>
      </c>
    </row>
    <row r="17" spans="1:2" ht="18.75" x14ac:dyDescent="0.3">
      <c r="A17" s="226">
        <v>11</v>
      </c>
      <c r="B17" s="114" t="s">
        <v>125</v>
      </c>
    </row>
    <row r="18" spans="1:2" ht="18.75" x14ac:dyDescent="0.3">
      <c r="A18" s="226">
        <v>12</v>
      </c>
      <c r="B18" s="114" t="s">
        <v>126</v>
      </c>
    </row>
    <row r="19" spans="1:2" ht="18.75" x14ac:dyDescent="0.3">
      <c r="A19" s="226">
        <v>13</v>
      </c>
      <c r="B19" s="114" t="s">
        <v>127</v>
      </c>
    </row>
    <row r="20" spans="1:2" ht="18.75" x14ac:dyDescent="0.3">
      <c r="A20" s="226">
        <v>14</v>
      </c>
      <c r="B20" s="114" t="s">
        <v>173</v>
      </c>
    </row>
    <row r="21" spans="1:2" ht="18.75" x14ac:dyDescent="0.3">
      <c r="A21" s="226">
        <v>15</v>
      </c>
      <c r="B21" s="114" t="s">
        <v>131</v>
      </c>
    </row>
    <row r="22" spans="1:2" ht="18.75" x14ac:dyDescent="0.3">
      <c r="A22" s="226">
        <v>16</v>
      </c>
      <c r="B22" s="114" t="s">
        <v>145</v>
      </c>
    </row>
    <row r="23" spans="1:2" ht="18.75" x14ac:dyDescent="0.3">
      <c r="A23" s="226">
        <v>17</v>
      </c>
      <c r="B23" s="114" t="s">
        <v>128</v>
      </c>
    </row>
    <row r="24" spans="1:2" ht="18.75" x14ac:dyDescent="0.3">
      <c r="A24" s="226">
        <v>18</v>
      </c>
      <c r="B24" s="210" t="s">
        <v>151</v>
      </c>
    </row>
  </sheetData>
  <mergeCells count="1">
    <mergeCell ref="A5:B5"/>
  </mergeCells>
  <printOptions horizontalCentered="1"/>
  <pageMargins left="0.19685039370078741" right="0.19685039370078741" top="0.74803149606299213" bottom="0.35433070866141736" header="0.31496062992125984" footer="0.31496062992125984"/>
  <pageSetup scale="85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view="pageBreakPreview" topLeftCell="D4" zoomScaleNormal="70" zoomScaleSheetLayoutView="100" workbookViewId="0">
      <selection activeCell="A13" sqref="A13"/>
    </sheetView>
  </sheetViews>
  <sheetFormatPr baseColWidth="10" defaultRowHeight="15" x14ac:dyDescent="0.25"/>
  <cols>
    <col min="1" max="1" width="19.85546875" bestFit="1" customWidth="1"/>
    <col min="2" max="13" width="15.7109375" bestFit="1" customWidth="1"/>
    <col min="14" max="14" width="17.85546875" bestFit="1" customWidth="1"/>
  </cols>
  <sheetData>
    <row r="2" spans="1:14" ht="18.75" x14ac:dyDescent="0.4">
      <c r="C2" s="180" t="s">
        <v>174</v>
      </c>
    </row>
    <row r="4" spans="1:14" ht="18.75" x14ac:dyDescent="0.4">
      <c r="A4" s="262" t="s">
        <v>11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4" x14ac:dyDescent="0.25">
      <c r="B5" s="57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8" t="s">
        <v>7</v>
      </c>
      <c r="I5" s="57" t="s">
        <v>8</v>
      </c>
      <c r="J5" s="57" t="s">
        <v>17</v>
      </c>
      <c r="K5" s="57" t="s">
        <v>9</v>
      </c>
      <c r="L5" s="57" t="s">
        <v>18</v>
      </c>
      <c r="M5" s="57" t="s">
        <v>19</v>
      </c>
      <c r="N5" s="57" t="s">
        <v>0</v>
      </c>
    </row>
    <row r="6" spans="1:14" ht="21.75" customHeight="1" x14ac:dyDescent="0.25">
      <c r="A6" s="181">
        <v>2018</v>
      </c>
      <c r="B6" s="162">
        <v>0</v>
      </c>
      <c r="C6" s="162">
        <v>0</v>
      </c>
      <c r="D6" s="162">
        <v>0</v>
      </c>
      <c r="E6" s="162">
        <v>0</v>
      </c>
      <c r="F6" s="162">
        <v>0</v>
      </c>
      <c r="G6" s="162">
        <v>0</v>
      </c>
      <c r="H6" s="162">
        <v>0</v>
      </c>
      <c r="I6" s="162">
        <v>0</v>
      </c>
      <c r="J6" s="162">
        <v>0</v>
      </c>
      <c r="K6" s="163">
        <v>238141.65</v>
      </c>
      <c r="L6" s="163">
        <v>154298.95000000001</v>
      </c>
      <c r="M6" s="163">
        <v>25972.36</v>
      </c>
      <c r="N6" s="164">
        <f>SUM(B6:M6)</f>
        <v>418412.95999999996</v>
      </c>
    </row>
    <row r="7" spans="1:14" ht="21.75" customHeight="1" x14ac:dyDescent="0.25">
      <c r="A7" s="181" t="s">
        <v>61</v>
      </c>
      <c r="B7" s="165">
        <v>150000</v>
      </c>
      <c r="C7" s="165">
        <v>300000</v>
      </c>
      <c r="D7" s="165">
        <v>300000</v>
      </c>
      <c r="E7" s="165">
        <v>300000</v>
      </c>
      <c r="F7" s="165">
        <v>400000</v>
      </c>
      <c r="G7" s="165">
        <v>400000</v>
      </c>
      <c r="H7" s="165">
        <v>400000</v>
      </c>
      <c r="I7" s="165">
        <v>200000</v>
      </c>
      <c r="J7" s="165">
        <v>200000</v>
      </c>
      <c r="K7" s="165">
        <v>450000</v>
      </c>
      <c r="L7" s="165">
        <v>400000</v>
      </c>
      <c r="M7" s="165">
        <v>500000</v>
      </c>
      <c r="N7" s="164">
        <f>SUM(B7:M7)</f>
        <v>4000000</v>
      </c>
    </row>
    <row r="8" spans="1:14" ht="21.75" customHeight="1" x14ac:dyDescent="0.25">
      <c r="A8" s="181" t="s">
        <v>62</v>
      </c>
      <c r="B8" s="166">
        <v>41763.93</v>
      </c>
      <c r="C8" s="166">
        <v>18286.810000000001</v>
      </c>
      <c r="D8" s="166">
        <v>70070.94</v>
      </c>
      <c r="E8" s="166">
        <v>384851.56</v>
      </c>
      <c r="F8" s="166">
        <v>304997.95</v>
      </c>
      <c r="G8" s="166">
        <v>171404.42</v>
      </c>
      <c r="H8" s="166">
        <v>456370.86</v>
      </c>
      <c r="I8" s="166">
        <v>270237.40000000002</v>
      </c>
      <c r="J8" s="166">
        <v>378253.72000000003</v>
      </c>
      <c r="K8" s="167"/>
      <c r="L8" s="167"/>
      <c r="M8" s="167"/>
      <c r="N8" s="164">
        <f>SUM(B8:M8)</f>
        <v>2096237.59</v>
      </c>
    </row>
    <row r="9" spans="1:14" ht="21.75" customHeight="1" x14ac:dyDescent="0.25">
      <c r="A9" s="181" t="s">
        <v>63</v>
      </c>
      <c r="B9" s="168">
        <f>B8/B7*100</f>
        <v>27.84262</v>
      </c>
      <c r="C9" s="168">
        <f t="shared" ref="C9:M9" si="0">C8/C7*100</f>
        <v>6.0956033333333339</v>
      </c>
      <c r="D9" s="168">
        <f t="shared" si="0"/>
        <v>23.35698</v>
      </c>
      <c r="E9" s="168">
        <f t="shared" si="0"/>
        <v>128.28385333333335</v>
      </c>
      <c r="F9" s="168">
        <f t="shared" si="0"/>
        <v>76.249487500000001</v>
      </c>
      <c r="G9" s="168">
        <f t="shared" si="0"/>
        <v>42.851105000000004</v>
      </c>
      <c r="H9" s="168">
        <f t="shared" si="0"/>
        <v>114.092715</v>
      </c>
      <c r="I9" s="168">
        <f t="shared" si="0"/>
        <v>135.11870000000002</v>
      </c>
      <c r="J9" s="168">
        <f t="shared" si="0"/>
        <v>189.12686000000002</v>
      </c>
      <c r="K9" s="168">
        <f t="shared" si="0"/>
        <v>0</v>
      </c>
      <c r="L9" s="168">
        <f t="shared" si="0"/>
        <v>0</v>
      </c>
      <c r="M9" s="168">
        <f t="shared" si="0"/>
        <v>0</v>
      </c>
      <c r="N9" s="164"/>
    </row>
    <row r="10" spans="1:14" x14ac:dyDescent="0.25">
      <c r="F10" s="6"/>
    </row>
    <row r="11" spans="1:14" x14ac:dyDescent="0.25">
      <c r="A11" s="267" t="s">
        <v>170</v>
      </c>
      <c r="B11" s="263"/>
      <c r="C11" s="263"/>
      <c r="F11" s="6"/>
    </row>
    <row r="12" spans="1:14" x14ac:dyDescent="0.25">
      <c r="F12" s="6"/>
      <c r="M12" s="5"/>
    </row>
    <row r="13" spans="1:14" x14ac:dyDescent="0.25">
      <c r="F13" s="6"/>
    </row>
    <row r="14" spans="1:14" x14ac:dyDescent="0.25">
      <c r="F14" s="6"/>
    </row>
    <row r="15" spans="1:14" x14ac:dyDescent="0.25">
      <c r="F15" s="6"/>
    </row>
    <row r="16" spans="1:14" x14ac:dyDescent="0.25">
      <c r="F16" s="6"/>
    </row>
    <row r="17" spans="6:6" x14ac:dyDescent="0.25">
      <c r="F17" s="6"/>
    </row>
    <row r="18" spans="6:6" x14ac:dyDescent="0.25">
      <c r="F18" s="6"/>
    </row>
    <row r="19" spans="6:6" x14ac:dyDescent="0.25">
      <c r="F19" s="6"/>
    </row>
    <row r="20" spans="6:6" x14ac:dyDescent="0.25">
      <c r="F20" s="6"/>
    </row>
    <row r="21" spans="6:6" x14ac:dyDescent="0.25">
      <c r="F21" s="6"/>
    </row>
    <row r="22" spans="6:6" x14ac:dyDescent="0.25">
      <c r="F22" s="6"/>
    </row>
    <row r="23" spans="6:6" x14ac:dyDescent="0.25">
      <c r="F23" s="6"/>
    </row>
    <row r="24" spans="6:6" x14ac:dyDescent="0.25">
      <c r="F24" s="6"/>
    </row>
    <row r="25" spans="6:6" x14ac:dyDescent="0.25">
      <c r="F25" s="6"/>
    </row>
    <row r="26" spans="6:6" x14ac:dyDescent="0.25">
      <c r="F26" s="6"/>
    </row>
  </sheetData>
  <mergeCells count="2">
    <mergeCell ref="A4:N4"/>
    <mergeCell ref="A11:C11"/>
  </mergeCells>
  <pageMargins left="0.7" right="0.7" top="0.75" bottom="0.75" header="0.3" footer="0.3"/>
  <pageSetup paperSize="9" scale="55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topLeftCell="A4" zoomScaleNormal="100" workbookViewId="0">
      <selection activeCell="J10" sqref="J10"/>
    </sheetView>
  </sheetViews>
  <sheetFormatPr baseColWidth="10" defaultRowHeight="15" x14ac:dyDescent="0.25"/>
  <cols>
    <col min="1" max="1" width="38.85546875" customWidth="1"/>
  </cols>
  <sheetData>
    <row r="3" spans="1:14" ht="18.75" x14ac:dyDescent="0.4">
      <c r="B3" s="180" t="s">
        <v>174</v>
      </c>
    </row>
    <row r="5" spans="1:14" ht="18.75" x14ac:dyDescent="0.4">
      <c r="A5" s="262" t="s">
        <v>85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</row>
    <row r="6" spans="1:14" x14ac:dyDescent="0.25">
      <c r="A6" s="6" t="s">
        <v>79</v>
      </c>
      <c r="B6" s="57" t="s">
        <v>1</v>
      </c>
      <c r="C6" s="57" t="s">
        <v>2</v>
      </c>
      <c r="D6" s="57" t="s">
        <v>3</v>
      </c>
      <c r="E6" s="57" t="s">
        <v>4</v>
      </c>
      <c r="F6" s="57" t="s">
        <v>5</v>
      </c>
      <c r="G6" s="57" t="s">
        <v>6</v>
      </c>
      <c r="H6" s="58" t="s">
        <v>7</v>
      </c>
      <c r="I6" s="57" t="s">
        <v>8</v>
      </c>
      <c r="J6" s="57" t="s">
        <v>17</v>
      </c>
      <c r="K6" s="57" t="s">
        <v>9</v>
      </c>
      <c r="L6" s="57" t="s">
        <v>18</v>
      </c>
      <c r="M6" s="57" t="s">
        <v>19</v>
      </c>
      <c r="N6" s="57" t="s">
        <v>0</v>
      </c>
    </row>
    <row r="7" spans="1:14" x14ac:dyDescent="0.25">
      <c r="A7" s="181" t="s">
        <v>80</v>
      </c>
      <c r="B7" s="94"/>
      <c r="C7" s="94"/>
      <c r="D7" s="94">
        <v>184</v>
      </c>
      <c r="E7" s="94">
        <v>91</v>
      </c>
      <c r="F7" s="94">
        <v>375</v>
      </c>
      <c r="G7" s="94">
        <v>47</v>
      </c>
      <c r="H7" s="94">
        <v>72</v>
      </c>
      <c r="I7" s="94">
        <v>56</v>
      </c>
      <c r="J7" s="94">
        <v>76</v>
      </c>
      <c r="K7" s="95"/>
      <c r="L7" s="95"/>
      <c r="M7" s="95"/>
      <c r="N7" s="96">
        <f>SUM(B7:M7)</f>
        <v>901</v>
      </c>
    </row>
    <row r="8" spans="1:14" x14ac:dyDescent="0.25">
      <c r="A8" s="181" t="s">
        <v>81</v>
      </c>
      <c r="B8" s="94"/>
      <c r="C8" s="94"/>
      <c r="D8" s="94">
        <v>7</v>
      </c>
      <c r="E8" s="94">
        <v>2</v>
      </c>
      <c r="F8" s="94">
        <v>11</v>
      </c>
      <c r="G8" s="94">
        <v>1</v>
      </c>
      <c r="H8" s="94">
        <v>5</v>
      </c>
      <c r="I8" s="94">
        <v>4</v>
      </c>
      <c r="J8" s="94">
        <v>2</v>
      </c>
      <c r="K8" s="95"/>
      <c r="L8" s="95"/>
      <c r="M8" s="95"/>
      <c r="N8" s="96">
        <f>SUM(B8:M8)</f>
        <v>32</v>
      </c>
    </row>
    <row r="9" spans="1:14" x14ac:dyDescent="0.25">
      <c r="A9" s="181" t="s">
        <v>82</v>
      </c>
      <c r="B9" s="94"/>
      <c r="C9" s="94"/>
      <c r="D9" s="94">
        <v>7</v>
      </c>
      <c r="E9" s="94">
        <v>5</v>
      </c>
      <c r="F9" s="94">
        <v>14</v>
      </c>
      <c r="G9" s="94">
        <v>3</v>
      </c>
      <c r="H9" s="94">
        <v>4</v>
      </c>
      <c r="I9" s="94">
        <v>1</v>
      </c>
      <c r="J9" s="94">
        <v>3</v>
      </c>
      <c r="K9" s="95"/>
      <c r="L9" s="95"/>
      <c r="M9" s="95"/>
      <c r="N9" s="96">
        <f>SUM(B9:M9)</f>
        <v>37</v>
      </c>
    </row>
    <row r="10" spans="1:14" x14ac:dyDescent="0.25">
      <c r="A10" s="181" t="s">
        <v>0</v>
      </c>
      <c r="B10" s="19"/>
      <c r="C10" s="19"/>
      <c r="D10" s="19">
        <f>SUM(D7:D9)</f>
        <v>198</v>
      </c>
      <c r="E10" s="19">
        <f t="shared" ref="E10:M10" si="0">SUM(E7:E9)</f>
        <v>98</v>
      </c>
      <c r="F10" s="19">
        <f t="shared" si="0"/>
        <v>400</v>
      </c>
      <c r="G10" s="19">
        <f t="shared" si="0"/>
        <v>51</v>
      </c>
      <c r="H10" s="19">
        <f t="shared" si="0"/>
        <v>81</v>
      </c>
      <c r="I10" s="19">
        <f t="shared" si="0"/>
        <v>61</v>
      </c>
      <c r="J10" s="19">
        <f t="shared" si="0"/>
        <v>81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96">
        <f>SUM(N7:N9)</f>
        <v>970</v>
      </c>
    </row>
    <row r="11" spans="1:14" x14ac:dyDescent="0.25">
      <c r="A11" s="181" t="s">
        <v>61</v>
      </c>
      <c r="B11" s="174">
        <v>100</v>
      </c>
      <c r="C11" s="174">
        <v>100</v>
      </c>
      <c r="D11" s="173">
        <v>50</v>
      </c>
      <c r="E11" s="173">
        <v>50</v>
      </c>
      <c r="F11" s="173">
        <v>50</v>
      </c>
      <c r="G11" s="173">
        <v>50</v>
      </c>
      <c r="H11" s="173">
        <v>50</v>
      </c>
      <c r="I11" s="173">
        <v>50</v>
      </c>
      <c r="J11" s="173">
        <v>50</v>
      </c>
      <c r="K11" s="173">
        <v>50</v>
      </c>
      <c r="L11" s="173">
        <v>50</v>
      </c>
      <c r="M11" s="173">
        <v>50</v>
      </c>
      <c r="N11" s="169">
        <f>SUM(B11:M11)</f>
        <v>700</v>
      </c>
    </row>
    <row r="12" spans="1:14" x14ac:dyDescent="0.25">
      <c r="A12" s="181" t="s">
        <v>25</v>
      </c>
      <c r="B12" s="171"/>
      <c r="C12" s="171"/>
      <c r="D12" s="172">
        <f t="shared" ref="D12:J12" si="1">D11/D10*100</f>
        <v>25.252525252525253</v>
      </c>
      <c r="E12" s="172">
        <f t="shared" si="1"/>
        <v>51.020408163265309</v>
      </c>
      <c r="F12" s="172">
        <f t="shared" si="1"/>
        <v>12.5</v>
      </c>
      <c r="G12" s="172">
        <f t="shared" si="1"/>
        <v>98.039215686274503</v>
      </c>
      <c r="H12" s="172">
        <f t="shared" si="1"/>
        <v>61.728395061728392</v>
      </c>
      <c r="I12" s="172">
        <f t="shared" si="1"/>
        <v>81.967213114754102</v>
      </c>
      <c r="J12" s="172">
        <f t="shared" si="1"/>
        <v>61.728395061728392</v>
      </c>
      <c r="K12" s="171"/>
      <c r="L12" s="171"/>
      <c r="M12" s="171"/>
    </row>
    <row r="14" spans="1:14" x14ac:dyDescent="0.25">
      <c r="A14" s="190" t="s">
        <v>171</v>
      </c>
    </row>
    <row r="15" spans="1:14" x14ac:dyDescent="0.25">
      <c r="A15" s="170"/>
    </row>
    <row r="16" spans="1:14" x14ac:dyDescent="0.25">
      <c r="A16" s="170"/>
    </row>
    <row r="17" spans="1:1" x14ac:dyDescent="0.25">
      <c r="A17" s="170"/>
    </row>
    <row r="18" spans="1:1" x14ac:dyDescent="0.25">
      <c r="A18" s="170"/>
    </row>
    <row r="19" spans="1:1" x14ac:dyDescent="0.25">
      <c r="A19" s="170"/>
    </row>
    <row r="20" spans="1:1" x14ac:dyDescent="0.25">
      <c r="A20" s="170"/>
    </row>
  </sheetData>
  <mergeCells count="1">
    <mergeCell ref="A5:N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view="pageBreakPreview" zoomScaleNormal="130" zoomScaleSheetLayoutView="100" workbookViewId="0">
      <selection activeCell="E13" sqref="E13"/>
    </sheetView>
  </sheetViews>
  <sheetFormatPr baseColWidth="10" defaultRowHeight="15" x14ac:dyDescent="0.25"/>
  <cols>
    <col min="1" max="1" width="21.85546875" customWidth="1"/>
    <col min="2" max="2" width="23.7109375" customWidth="1"/>
    <col min="3" max="3" width="25.28515625" customWidth="1"/>
    <col min="4" max="4" width="22.7109375" customWidth="1"/>
    <col min="5" max="5" width="22.5703125" customWidth="1"/>
  </cols>
  <sheetData>
    <row r="3" spans="1:6" ht="18.75" x14ac:dyDescent="0.4">
      <c r="B3" s="180" t="s">
        <v>174</v>
      </c>
    </row>
    <row r="5" spans="1:6" ht="19.5" x14ac:dyDescent="0.4">
      <c r="A5" s="268" t="s">
        <v>186</v>
      </c>
      <c r="B5" s="268"/>
      <c r="C5" s="268"/>
      <c r="D5" s="268"/>
      <c r="E5" s="268"/>
    </row>
    <row r="6" spans="1:6" ht="15.75" x14ac:dyDescent="0.25">
      <c r="A6" s="191" t="s">
        <v>83</v>
      </c>
      <c r="B6" s="192" t="s">
        <v>72</v>
      </c>
      <c r="C6" s="193" t="s">
        <v>87</v>
      </c>
      <c r="D6" s="194" t="s">
        <v>88</v>
      </c>
      <c r="E6" s="195" t="s">
        <v>89</v>
      </c>
    </row>
    <row r="7" spans="1:6" ht="24.75" customHeight="1" x14ac:dyDescent="0.35">
      <c r="A7" s="108">
        <f>'CONVENIOS DETALLE'!E51</f>
        <v>4940371.9499999993</v>
      </c>
      <c r="B7" s="147">
        <f>'CONVENIOS DETALLE'!F51</f>
        <v>1409047.99</v>
      </c>
      <c r="C7" s="108">
        <f>'CONVENIOS DETALLE'!G51</f>
        <v>787963.66</v>
      </c>
      <c r="D7" s="108">
        <f>'CONVENIOS DETALLE'!H51</f>
        <v>2743360.3</v>
      </c>
      <c r="E7" s="108">
        <f>'CONVENIOS DETALLE'!I51</f>
        <v>3531323.96</v>
      </c>
    </row>
    <row r="8" spans="1:6" ht="24.75" customHeight="1" x14ac:dyDescent="0.25">
      <c r="A8" s="109" t="s">
        <v>90</v>
      </c>
      <c r="B8" s="110">
        <f>B7/A7*100</f>
        <v>28.521091210551468</v>
      </c>
      <c r="C8" s="110">
        <f>C7/E7*100</f>
        <v>22.313547806018907</v>
      </c>
      <c r="D8" s="110">
        <f>D7/E7*100</f>
        <v>77.686452193981097</v>
      </c>
      <c r="E8" s="110">
        <f>E7/A7*100</f>
        <v>71.478908789448553</v>
      </c>
      <c r="F8" s="107"/>
    </row>
    <row r="9" spans="1:6" x14ac:dyDescent="0.25">
      <c r="A9" s="106"/>
      <c r="C9" s="106"/>
      <c r="D9" s="106"/>
      <c r="E9" s="106"/>
    </row>
    <row r="14" spans="1:6" x14ac:dyDescent="0.25">
      <c r="A14" s="5"/>
    </row>
  </sheetData>
  <mergeCells count="1">
    <mergeCell ref="A5:E5"/>
  </mergeCells>
  <pageMargins left="0.7" right="0.7" top="0.75" bottom="0.75" header="0.3" footer="0.3"/>
  <pageSetup paperSize="9" scale="75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41" zoomScaleNormal="100" workbookViewId="0">
      <selection activeCell="E55" sqref="E55"/>
    </sheetView>
  </sheetViews>
  <sheetFormatPr baseColWidth="10" defaultRowHeight="15" x14ac:dyDescent="0.25"/>
  <cols>
    <col min="1" max="1" width="33.28515625" bestFit="1" customWidth="1"/>
    <col min="3" max="3" width="16.85546875" bestFit="1" customWidth="1"/>
    <col min="4" max="5" width="19" customWidth="1"/>
    <col min="6" max="7" width="22" customWidth="1"/>
    <col min="8" max="8" width="23.28515625" customWidth="1"/>
    <col min="9" max="9" width="21.140625" customWidth="1"/>
  </cols>
  <sheetData>
    <row r="1" spans="1:15" ht="15.75" thickBot="1" x14ac:dyDescent="0.3"/>
    <row r="2" spans="1:15" ht="48" customHeight="1" thickBot="1" x14ac:dyDescent="0.3">
      <c r="A2" s="269" t="s">
        <v>66</v>
      </c>
      <c r="B2" s="270"/>
      <c r="C2" s="270"/>
      <c r="D2" s="270"/>
      <c r="E2" s="270"/>
      <c r="F2" s="270"/>
      <c r="G2" s="270"/>
      <c r="H2" s="270"/>
      <c r="I2" s="271"/>
      <c r="J2" s="273"/>
      <c r="K2" s="273"/>
      <c r="L2" s="273"/>
      <c r="M2" s="273"/>
      <c r="N2" s="272"/>
      <c r="O2" s="272"/>
    </row>
    <row r="3" spans="1:15" ht="30.75" thickBot="1" x14ac:dyDescent="0.3">
      <c r="A3" s="64" t="s">
        <v>67</v>
      </c>
      <c r="B3" s="65"/>
      <c r="C3" s="66" t="s">
        <v>68</v>
      </c>
      <c r="D3" s="64" t="s">
        <v>69</v>
      </c>
      <c r="E3" s="64" t="s">
        <v>83</v>
      </c>
      <c r="F3" s="65" t="s">
        <v>72</v>
      </c>
      <c r="G3" s="67" t="s">
        <v>71</v>
      </c>
      <c r="H3" s="65" t="s">
        <v>70</v>
      </c>
      <c r="I3" s="65" t="s">
        <v>84</v>
      </c>
      <c r="J3" s="68"/>
      <c r="K3" s="68"/>
      <c r="L3" s="68"/>
      <c r="M3" s="68"/>
      <c r="N3" s="68"/>
      <c r="O3" s="68"/>
    </row>
    <row r="4" spans="1:15" ht="15.75" thickBot="1" x14ac:dyDescent="0.3">
      <c r="A4" s="69" t="s">
        <v>73</v>
      </c>
      <c r="B4" s="70"/>
      <c r="C4" s="71">
        <v>184</v>
      </c>
      <c r="D4" s="71">
        <v>1349</v>
      </c>
      <c r="E4" s="97">
        <f>H4+G4+F4</f>
        <v>807350.7</v>
      </c>
      <c r="F4" s="73">
        <v>284610.3</v>
      </c>
      <c r="G4" s="104">
        <v>51720.22</v>
      </c>
      <c r="H4" s="72">
        <v>471020.18</v>
      </c>
      <c r="I4" s="72">
        <f>G4+H4</f>
        <v>522740.4</v>
      </c>
      <c r="J4" s="74"/>
      <c r="K4" s="75"/>
      <c r="L4" s="74"/>
      <c r="M4" s="75"/>
      <c r="N4" s="76"/>
      <c r="O4" s="77"/>
    </row>
    <row r="5" spans="1:15" ht="15.75" thickBot="1" x14ac:dyDescent="0.3">
      <c r="A5" s="69" t="s">
        <v>148</v>
      </c>
      <c r="B5" s="70"/>
      <c r="C5" s="78">
        <v>7</v>
      </c>
      <c r="D5" s="78">
        <v>71</v>
      </c>
      <c r="E5" s="97">
        <f>H5+G5+F5</f>
        <v>68222.929999999993</v>
      </c>
      <c r="F5" s="73">
        <v>29794.53</v>
      </c>
      <c r="G5" s="104">
        <v>3609.86</v>
      </c>
      <c r="H5" s="79">
        <v>34818.54</v>
      </c>
      <c r="I5" s="72">
        <f>G5+H5</f>
        <v>38428.400000000001</v>
      </c>
      <c r="J5" s="74"/>
      <c r="K5" s="80"/>
      <c r="L5" s="74"/>
      <c r="M5" s="80"/>
      <c r="N5" s="76"/>
      <c r="O5" s="77"/>
    </row>
    <row r="6" spans="1:15" ht="15.75" thickBot="1" x14ac:dyDescent="0.3">
      <c r="A6" s="81" t="s">
        <v>74</v>
      </c>
      <c r="B6" s="82"/>
      <c r="C6" s="83">
        <v>7</v>
      </c>
      <c r="D6" s="83">
        <v>53</v>
      </c>
      <c r="E6" s="97">
        <f>H6+G6+F6</f>
        <v>88210.580000000016</v>
      </c>
      <c r="F6" s="84">
        <v>17010.07</v>
      </c>
      <c r="G6" s="105">
        <v>11860.21</v>
      </c>
      <c r="H6" s="84">
        <v>59340.3</v>
      </c>
      <c r="I6" s="72">
        <f>G6+H6</f>
        <v>71200.510000000009</v>
      </c>
      <c r="J6" s="74"/>
      <c r="K6" s="77"/>
      <c r="L6" s="74"/>
      <c r="M6" s="77"/>
      <c r="N6" s="76"/>
      <c r="O6" s="77"/>
    </row>
    <row r="7" spans="1:15" ht="16.5" thickBot="1" x14ac:dyDescent="0.3">
      <c r="A7" s="85"/>
      <c r="B7" s="86" t="s">
        <v>75</v>
      </c>
      <c r="C7" s="87">
        <f>C4+C5+C6</f>
        <v>198</v>
      </c>
      <c r="D7" s="85">
        <f>D4+D5+D6</f>
        <v>1473</v>
      </c>
      <c r="E7" s="98">
        <f>SUM(E4:E6)</f>
        <v>963784.21</v>
      </c>
      <c r="F7" s="88">
        <f>F4+F5+F6</f>
        <v>331414.89999999997</v>
      </c>
      <c r="G7" s="88">
        <f>G4+G5+G6</f>
        <v>67190.290000000008</v>
      </c>
      <c r="H7" s="88">
        <f>H4+H5+H6</f>
        <v>565179.02</v>
      </c>
      <c r="I7" s="88">
        <f>SUM(I4:I6)</f>
        <v>632369.31000000006</v>
      </c>
      <c r="J7" s="89"/>
      <c r="K7" s="90"/>
      <c r="L7" s="89"/>
      <c r="M7" s="90"/>
      <c r="N7" s="89"/>
      <c r="O7" s="90"/>
    </row>
    <row r="8" spans="1:15" ht="15.75" thickBot="1" x14ac:dyDescent="0.3"/>
    <row r="9" spans="1:15" ht="48" customHeight="1" thickBot="1" x14ac:dyDescent="0.3">
      <c r="A9" s="269" t="s">
        <v>76</v>
      </c>
      <c r="B9" s="270"/>
      <c r="C9" s="270"/>
      <c r="D9" s="270"/>
      <c r="E9" s="270"/>
      <c r="F9" s="270"/>
      <c r="G9" s="270"/>
      <c r="H9" s="270"/>
      <c r="I9" s="271"/>
    </row>
    <row r="10" spans="1:15" ht="30.75" thickBot="1" x14ac:dyDescent="0.3">
      <c r="A10" s="64" t="s">
        <v>67</v>
      </c>
      <c r="B10" s="65"/>
      <c r="C10" s="66" t="s">
        <v>68</v>
      </c>
      <c r="D10" s="64" t="s">
        <v>69</v>
      </c>
      <c r="E10" s="64" t="s">
        <v>83</v>
      </c>
      <c r="F10" s="65" t="s">
        <v>72</v>
      </c>
      <c r="G10" s="67" t="s">
        <v>71</v>
      </c>
      <c r="H10" s="65" t="s">
        <v>70</v>
      </c>
      <c r="I10" s="65" t="s">
        <v>84</v>
      </c>
    </row>
    <row r="11" spans="1:15" ht="15.75" thickBot="1" x14ac:dyDescent="0.3">
      <c r="A11" s="69" t="s">
        <v>73</v>
      </c>
      <c r="B11" s="70"/>
      <c r="C11" s="71">
        <v>91</v>
      </c>
      <c r="D11" s="71">
        <v>612</v>
      </c>
      <c r="E11" s="97">
        <f>H11+G11+F11</f>
        <v>445243.47000000003</v>
      </c>
      <c r="F11" s="73">
        <v>88138.5</v>
      </c>
      <c r="G11" s="72">
        <v>85173.51</v>
      </c>
      <c r="H11" s="72">
        <v>271931.46000000002</v>
      </c>
      <c r="I11" s="72">
        <f>G11+H11</f>
        <v>357104.97000000003</v>
      </c>
    </row>
    <row r="12" spans="1:15" ht="15.75" thickBot="1" x14ac:dyDescent="0.3">
      <c r="A12" s="69" t="s">
        <v>148</v>
      </c>
      <c r="B12" s="70"/>
      <c r="C12" s="78">
        <v>2</v>
      </c>
      <c r="D12" s="78">
        <v>10</v>
      </c>
      <c r="E12" s="97">
        <f>H12+G12+F12</f>
        <v>32270.269999999997</v>
      </c>
      <c r="F12" s="73">
        <v>27678.35</v>
      </c>
      <c r="G12" s="79">
        <v>0</v>
      </c>
      <c r="H12" s="79">
        <v>4591.92</v>
      </c>
      <c r="I12" s="72">
        <f>G12+H12</f>
        <v>4591.92</v>
      </c>
    </row>
    <row r="13" spans="1:15" ht="15.75" thickBot="1" x14ac:dyDescent="0.3">
      <c r="A13" s="81" t="s">
        <v>74</v>
      </c>
      <c r="B13" s="82"/>
      <c r="C13" s="83">
        <v>5</v>
      </c>
      <c r="D13" s="83">
        <v>29</v>
      </c>
      <c r="E13" s="97">
        <f>H13+G13+F13</f>
        <v>90969.319999999992</v>
      </c>
      <c r="F13" s="84">
        <v>3506.93</v>
      </c>
      <c r="G13" s="84">
        <v>9561</v>
      </c>
      <c r="H13" s="84">
        <v>77901.39</v>
      </c>
      <c r="I13" s="72">
        <f>G13+H13</f>
        <v>87462.39</v>
      </c>
    </row>
    <row r="14" spans="1:15" ht="16.5" thickBot="1" x14ac:dyDescent="0.3">
      <c r="A14" s="85"/>
      <c r="B14" s="86" t="s">
        <v>75</v>
      </c>
      <c r="C14" s="87">
        <f>C11+C12+C13</f>
        <v>98</v>
      </c>
      <c r="D14" s="85">
        <f>D11+D12+D13</f>
        <v>651</v>
      </c>
      <c r="E14" s="98">
        <f>SUM(E11:E13)</f>
        <v>568483.06000000006</v>
      </c>
      <c r="F14" s="88">
        <f>F11+F12+F13</f>
        <v>119323.78</v>
      </c>
      <c r="G14" s="88">
        <f>G11+G12+G13</f>
        <v>94734.51</v>
      </c>
      <c r="H14" s="88">
        <f>H11+H12+H13</f>
        <v>354424.77</v>
      </c>
      <c r="I14" s="88">
        <f>SUM(I11:I13)</f>
        <v>449159.28</v>
      </c>
    </row>
    <row r="15" spans="1:15" ht="15.75" thickBot="1" x14ac:dyDescent="0.3"/>
    <row r="16" spans="1:15" ht="48" customHeight="1" thickBot="1" x14ac:dyDescent="0.3">
      <c r="A16" s="269" t="s">
        <v>77</v>
      </c>
      <c r="B16" s="270"/>
      <c r="C16" s="270"/>
      <c r="D16" s="270"/>
      <c r="E16" s="270"/>
      <c r="F16" s="270"/>
      <c r="G16" s="270"/>
      <c r="H16" s="270"/>
      <c r="I16" s="271"/>
    </row>
    <row r="17" spans="1:9" ht="30.75" thickBot="1" x14ac:dyDescent="0.3">
      <c r="A17" s="64" t="s">
        <v>67</v>
      </c>
      <c r="B17" s="65"/>
      <c r="C17" s="67" t="s">
        <v>68</v>
      </c>
      <c r="D17" s="65" t="s">
        <v>69</v>
      </c>
      <c r="E17" s="64" t="s">
        <v>83</v>
      </c>
      <c r="F17" s="65" t="s">
        <v>72</v>
      </c>
      <c r="G17" s="64" t="s">
        <v>71</v>
      </c>
      <c r="H17" s="65" t="s">
        <v>70</v>
      </c>
      <c r="I17" s="65" t="s">
        <v>84</v>
      </c>
    </row>
    <row r="18" spans="1:9" ht="15.75" thickBot="1" x14ac:dyDescent="0.3">
      <c r="A18" s="91" t="s">
        <v>73</v>
      </c>
      <c r="B18" s="100"/>
      <c r="C18" s="101">
        <v>375</v>
      </c>
      <c r="D18" s="102">
        <v>2621</v>
      </c>
      <c r="E18" s="97">
        <f>H18+G18+F18</f>
        <v>1713547.2</v>
      </c>
      <c r="F18" s="73">
        <v>453681.32</v>
      </c>
      <c r="G18" s="73">
        <v>258464.36</v>
      </c>
      <c r="H18" s="73">
        <v>1001401.52</v>
      </c>
      <c r="I18" s="103">
        <f>G18+H18</f>
        <v>1259865.8799999999</v>
      </c>
    </row>
    <row r="19" spans="1:9" ht="15.75" thickBot="1" x14ac:dyDescent="0.3">
      <c r="A19" s="69" t="s">
        <v>148</v>
      </c>
      <c r="B19" s="100"/>
      <c r="C19" s="101">
        <v>11</v>
      </c>
      <c r="D19" s="102">
        <v>97</v>
      </c>
      <c r="E19" s="97">
        <f>H19+G19+F19</f>
        <v>140981.51</v>
      </c>
      <c r="F19" s="73">
        <v>80852.77</v>
      </c>
      <c r="G19" s="73">
        <v>7601.58</v>
      </c>
      <c r="H19" s="73">
        <v>52527.16</v>
      </c>
      <c r="I19" s="103">
        <f>G19+H19</f>
        <v>60128.740000000005</v>
      </c>
    </row>
    <row r="20" spans="1:9" ht="15.75" thickBot="1" x14ac:dyDescent="0.3">
      <c r="A20" s="81" t="s">
        <v>74</v>
      </c>
      <c r="B20" s="100"/>
      <c r="C20" s="101">
        <v>14</v>
      </c>
      <c r="D20" s="102">
        <v>90</v>
      </c>
      <c r="E20" s="97">
        <f>H20+G20+F20</f>
        <v>221571.13</v>
      </c>
      <c r="F20" s="84">
        <v>37090.75</v>
      </c>
      <c r="G20" s="84">
        <v>27329.95</v>
      </c>
      <c r="H20" s="84">
        <v>157150.43</v>
      </c>
      <c r="I20" s="103">
        <f>G20+H20</f>
        <v>184480.38</v>
      </c>
    </row>
    <row r="21" spans="1:9" ht="16.5" thickBot="1" x14ac:dyDescent="0.3">
      <c r="A21" s="85"/>
      <c r="B21" s="86" t="s">
        <v>75</v>
      </c>
      <c r="C21" s="92">
        <v>400</v>
      </c>
      <c r="D21" s="85">
        <v>2808</v>
      </c>
      <c r="E21" s="99">
        <f>SUM(E18:E20)</f>
        <v>2076099.8399999999</v>
      </c>
      <c r="F21" s="88">
        <v>571624.84</v>
      </c>
      <c r="G21" s="88">
        <v>293395.89</v>
      </c>
      <c r="H21" s="88">
        <v>1211079.1099999999</v>
      </c>
      <c r="I21" s="88">
        <f>SUM(I18:I20)</f>
        <v>1504475</v>
      </c>
    </row>
    <row r="22" spans="1:9" ht="15.75" thickBot="1" x14ac:dyDescent="0.3"/>
    <row r="23" spans="1:9" ht="48" customHeight="1" thickBot="1" x14ac:dyDescent="0.3">
      <c r="A23" s="269" t="s">
        <v>78</v>
      </c>
      <c r="B23" s="270"/>
      <c r="C23" s="270"/>
      <c r="D23" s="270"/>
      <c r="E23" s="270"/>
      <c r="F23" s="270"/>
      <c r="G23" s="270"/>
      <c r="H23" s="270"/>
      <c r="I23" s="271"/>
    </row>
    <row r="24" spans="1:9" ht="30.75" thickBot="1" x14ac:dyDescent="0.3">
      <c r="A24" s="64" t="s">
        <v>67</v>
      </c>
      <c r="B24" s="65"/>
      <c r="C24" s="67" t="s">
        <v>68</v>
      </c>
      <c r="D24" s="65" t="s">
        <v>69</v>
      </c>
      <c r="E24" s="64" t="s">
        <v>83</v>
      </c>
      <c r="F24" s="65" t="s">
        <v>72</v>
      </c>
      <c r="G24" s="64" t="s">
        <v>71</v>
      </c>
      <c r="H24" s="65" t="s">
        <v>70</v>
      </c>
      <c r="I24" s="65" t="s">
        <v>84</v>
      </c>
    </row>
    <row r="25" spans="1:9" ht="15.75" thickBot="1" x14ac:dyDescent="0.3">
      <c r="A25" s="91" t="s">
        <v>73</v>
      </c>
      <c r="B25" s="100"/>
      <c r="C25" s="101">
        <v>47</v>
      </c>
      <c r="D25" s="102">
        <v>265</v>
      </c>
      <c r="E25" s="97">
        <f>H25+G25+F25</f>
        <v>190074.27000000002</v>
      </c>
      <c r="F25" s="73">
        <v>35777.949999999997</v>
      </c>
      <c r="G25" s="73">
        <v>46049</v>
      </c>
      <c r="H25" s="73">
        <v>108247.32</v>
      </c>
      <c r="I25" s="73">
        <f>G25+H25</f>
        <v>154296.32000000001</v>
      </c>
    </row>
    <row r="26" spans="1:9" ht="15.75" thickBot="1" x14ac:dyDescent="0.3">
      <c r="A26" s="69" t="s">
        <v>148</v>
      </c>
      <c r="B26" s="100"/>
      <c r="C26" s="101">
        <v>1</v>
      </c>
      <c r="D26" s="102">
        <v>2</v>
      </c>
      <c r="E26" s="97">
        <f>H26+G26+F26</f>
        <v>1668.13</v>
      </c>
      <c r="F26" s="73">
        <v>0</v>
      </c>
      <c r="G26" s="73">
        <v>500</v>
      </c>
      <c r="H26" s="73">
        <v>1168.1300000000001</v>
      </c>
      <c r="I26" s="73">
        <f>G26+H26</f>
        <v>1668.13</v>
      </c>
    </row>
    <row r="27" spans="1:9" ht="15.75" thickBot="1" x14ac:dyDescent="0.3">
      <c r="A27" s="81" t="s">
        <v>74</v>
      </c>
      <c r="B27" s="100"/>
      <c r="C27" s="101">
        <v>3</v>
      </c>
      <c r="D27" s="102">
        <v>18</v>
      </c>
      <c r="E27" s="97">
        <f>H27+G27+F27</f>
        <v>109936.31</v>
      </c>
      <c r="F27" s="84">
        <v>45125.86</v>
      </c>
      <c r="G27" s="84">
        <v>35500</v>
      </c>
      <c r="H27" s="84">
        <v>29310.45</v>
      </c>
      <c r="I27" s="84">
        <f>G27+H27</f>
        <v>64810.45</v>
      </c>
    </row>
    <row r="28" spans="1:9" ht="16.5" thickBot="1" x14ac:dyDescent="0.3">
      <c r="A28" s="85"/>
      <c r="B28" s="86" t="s">
        <v>75</v>
      </c>
      <c r="C28" s="87">
        <f>C25+C26+C27</f>
        <v>51</v>
      </c>
      <c r="D28" s="85">
        <f>D25+D26+D27</f>
        <v>285</v>
      </c>
      <c r="E28" s="99">
        <f>SUM(E25:E27)</f>
        <v>301678.71000000002</v>
      </c>
      <c r="F28" s="88">
        <f>F25+F26+F27</f>
        <v>80903.81</v>
      </c>
      <c r="G28" s="88">
        <f>G25+G26+G27</f>
        <v>82049</v>
      </c>
      <c r="H28" s="88">
        <f>H25+H26+H27</f>
        <v>138725.90000000002</v>
      </c>
      <c r="I28" s="88">
        <f>SUM(I25:I27)</f>
        <v>220774.90000000002</v>
      </c>
    </row>
    <row r="29" spans="1:9" ht="15.75" thickBot="1" x14ac:dyDescent="0.3"/>
    <row r="30" spans="1:9" ht="48.75" customHeight="1" thickBot="1" x14ac:dyDescent="0.3">
      <c r="A30" s="269" t="s">
        <v>175</v>
      </c>
      <c r="B30" s="270"/>
      <c r="C30" s="270"/>
      <c r="D30" s="270"/>
      <c r="E30" s="270"/>
      <c r="F30" s="270"/>
      <c r="G30" s="270"/>
      <c r="H30" s="270"/>
      <c r="I30" s="271"/>
    </row>
    <row r="31" spans="1:9" ht="30.75" thickBot="1" x14ac:dyDescent="0.3">
      <c r="A31" s="64" t="s">
        <v>67</v>
      </c>
      <c r="B31" s="65"/>
      <c r="C31" s="67" t="s">
        <v>68</v>
      </c>
      <c r="D31" s="65" t="s">
        <v>69</v>
      </c>
      <c r="E31" s="64" t="s">
        <v>83</v>
      </c>
      <c r="F31" s="65" t="s">
        <v>72</v>
      </c>
      <c r="G31" s="67" t="s">
        <v>71</v>
      </c>
      <c r="H31" s="65" t="s">
        <v>70</v>
      </c>
      <c r="I31" s="65" t="s">
        <v>84</v>
      </c>
    </row>
    <row r="32" spans="1:9" ht="15.75" thickBot="1" x14ac:dyDescent="0.3">
      <c r="A32" s="91" t="s">
        <v>73</v>
      </c>
      <c r="B32" s="199"/>
      <c r="C32" s="200">
        <v>72</v>
      </c>
      <c r="D32" s="201">
        <v>338</v>
      </c>
      <c r="E32" s="207">
        <f>H32+G32+F32</f>
        <v>256040.63</v>
      </c>
      <c r="F32" s="202">
        <v>41498.199999999997</v>
      </c>
      <c r="G32" s="203">
        <v>72693.33</v>
      </c>
      <c r="H32" s="202">
        <v>141849.1</v>
      </c>
      <c r="I32" s="73">
        <f>G32+H32</f>
        <v>214542.43</v>
      </c>
    </row>
    <row r="33" spans="1:9" ht="15.75" thickBot="1" x14ac:dyDescent="0.3">
      <c r="A33" s="69" t="s">
        <v>176</v>
      </c>
      <c r="B33" s="70"/>
      <c r="C33" s="200">
        <v>5</v>
      </c>
      <c r="D33" s="200">
        <v>19</v>
      </c>
      <c r="E33" s="97">
        <f>H33+G33+F33</f>
        <v>10311.82</v>
      </c>
      <c r="F33" s="202">
        <v>0</v>
      </c>
      <c r="G33" s="202">
        <v>3968.74</v>
      </c>
      <c r="H33" s="202">
        <v>6343.08</v>
      </c>
      <c r="I33" s="73">
        <f>G33+H33</f>
        <v>10311.82</v>
      </c>
    </row>
    <row r="34" spans="1:9" ht="15.75" thickBot="1" x14ac:dyDescent="0.3">
      <c r="A34" s="81" t="s">
        <v>74</v>
      </c>
      <c r="B34" s="199"/>
      <c r="C34" s="204">
        <v>4</v>
      </c>
      <c r="D34" s="205">
        <v>28</v>
      </c>
      <c r="E34" s="207">
        <f>H34+G34+F34</f>
        <v>378428.79000000004</v>
      </c>
      <c r="F34" s="202">
        <v>245997.88</v>
      </c>
      <c r="G34" s="206">
        <v>34588.25</v>
      </c>
      <c r="H34" s="202">
        <v>97842.66</v>
      </c>
      <c r="I34" s="84">
        <f>G34+H34</f>
        <v>132430.91</v>
      </c>
    </row>
    <row r="35" spans="1:9" ht="16.5" thickBot="1" x14ac:dyDescent="0.3">
      <c r="A35" s="85"/>
      <c r="B35" s="86" t="s">
        <v>75</v>
      </c>
      <c r="C35" s="87">
        <f t="shared" ref="C35:H35" si="0">C32+C33+C34</f>
        <v>81</v>
      </c>
      <c r="D35" s="85">
        <f t="shared" si="0"/>
        <v>385</v>
      </c>
      <c r="E35" s="88">
        <f t="shared" si="0"/>
        <v>644781.24</v>
      </c>
      <c r="F35" s="88">
        <f t="shared" si="0"/>
        <v>287496.08</v>
      </c>
      <c r="G35" s="88">
        <f t="shared" si="0"/>
        <v>111250.32</v>
      </c>
      <c r="H35" s="88">
        <f t="shared" si="0"/>
        <v>246034.84</v>
      </c>
      <c r="I35" s="88">
        <f>SUM(I32:I34)</f>
        <v>357285.16000000003</v>
      </c>
    </row>
    <row r="36" spans="1:9" ht="15.75" thickBot="1" x14ac:dyDescent="0.3"/>
    <row r="37" spans="1:9" ht="45" customHeight="1" thickBot="1" x14ac:dyDescent="0.3">
      <c r="A37" s="269" t="s">
        <v>182</v>
      </c>
      <c r="B37" s="270"/>
      <c r="C37" s="270"/>
      <c r="D37" s="270"/>
      <c r="E37" s="270"/>
      <c r="F37" s="270"/>
      <c r="G37" s="270"/>
      <c r="H37" s="270"/>
      <c r="I37" s="271"/>
    </row>
    <row r="38" spans="1:9" ht="30.75" thickBot="1" x14ac:dyDescent="0.3">
      <c r="A38" s="64" t="s">
        <v>67</v>
      </c>
      <c r="B38" s="65"/>
      <c r="C38" s="67" t="s">
        <v>68</v>
      </c>
      <c r="D38" s="65" t="s">
        <v>69</v>
      </c>
      <c r="E38" s="64" t="s">
        <v>83</v>
      </c>
      <c r="F38" s="65" t="s">
        <v>72</v>
      </c>
      <c r="G38" s="67" t="s">
        <v>71</v>
      </c>
      <c r="H38" s="65" t="s">
        <v>70</v>
      </c>
      <c r="I38" s="65" t="s">
        <v>84</v>
      </c>
    </row>
    <row r="39" spans="1:9" ht="15.75" thickBot="1" x14ac:dyDescent="0.3">
      <c r="A39" s="91" t="s">
        <v>73</v>
      </c>
      <c r="B39" s="199"/>
      <c r="C39" s="200">
        <v>56</v>
      </c>
      <c r="D39" s="201">
        <v>178</v>
      </c>
      <c r="E39" s="207">
        <f>H39+G39+F39</f>
        <v>103869.52</v>
      </c>
      <c r="F39" s="202">
        <v>3403.86</v>
      </c>
      <c r="G39" s="203">
        <v>41088.54</v>
      </c>
      <c r="H39" s="202">
        <v>59377.120000000003</v>
      </c>
      <c r="I39" s="73">
        <f>G39+H39</f>
        <v>100465.66</v>
      </c>
    </row>
    <row r="40" spans="1:9" ht="15.75" thickBot="1" x14ac:dyDescent="0.3">
      <c r="A40" s="69" t="s">
        <v>176</v>
      </c>
      <c r="B40" s="70"/>
      <c r="C40" s="200">
        <v>4</v>
      </c>
      <c r="D40" s="200">
        <v>14</v>
      </c>
      <c r="E40" s="97">
        <f>H40+G40+F40</f>
        <v>20192.379999999997</v>
      </c>
      <c r="F40" s="202">
        <v>1371</v>
      </c>
      <c r="G40" s="202">
        <v>8500</v>
      </c>
      <c r="H40" s="202">
        <v>10321.379999999999</v>
      </c>
      <c r="I40" s="73">
        <f>G40+H40</f>
        <v>18821.379999999997</v>
      </c>
    </row>
    <row r="41" spans="1:9" ht="15.75" thickBot="1" x14ac:dyDescent="0.3">
      <c r="A41" s="81" t="s">
        <v>74</v>
      </c>
      <c r="B41" s="199"/>
      <c r="C41" s="204">
        <v>1</v>
      </c>
      <c r="D41" s="205">
        <v>6</v>
      </c>
      <c r="E41" s="207">
        <f>H41+G41+F41</f>
        <v>3275.77</v>
      </c>
      <c r="F41" s="202">
        <v>0</v>
      </c>
      <c r="G41" s="206">
        <v>1000</v>
      </c>
      <c r="H41" s="202">
        <v>2275.77</v>
      </c>
      <c r="I41" s="84">
        <f>G41+H41</f>
        <v>3275.77</v>
      </c>
    </row>
    <row r="42" spans="1:9" ht="16.5" thickBot="1" x14ac:dyDescent="0.3">
      <c r="A42" s="85"/>
      <c r="B42" s="86" t="s">
        <v>75</v>
      </c>
      <c r="C42" s="87">
        <f t="shared" ref="C42:H42" si="1">C39+C40+C41</f>
        <v>61</v>
      </c>
      <c r="D42" s="85">
        <f t="shared" si="1"/>
        <v>198</v>
      </c>
      <c r="E42" s="88">
        <f t="shared" si="1"/>
        <v>127337.67</v>
      </c>
      <c r="F42" s="88">
        <f t="shared" si="1"/>
        <v>4774.8600000000006</v>
      </c>
      <c r="G42" s="88">
        <f t="shared" si="1"/>
        <v>50588.54</v>
      </c>
      <c r="H42" s="88">
        <f t="shared" si="1"/>
        <v>71974.27</v>
      </c>
      <c r="I42" s="88">
        <f>SUM(I39:I41)</f>
        <v>122562.81000000001</v>
      </c>
    </row>
    <row r="43" spans="1:9" ht="15.75" thickBot="1" x14ac:dyDescent="0.3"/>
    <row r="44" spans="1:9" ht="44.25" customHeight="1" thickBot="1" x14ac:dyDescent="0.3">
      <c r="A44" s="269" t="s">
        <v>184</v>
      </c>
      <c r="B44" s="270"/>
      <c r="C44" s="270"/>
      <c r="D44" s="270"/>
      <c r="E44" s="270"/>
      <c r="F44" s="270"/>
      <c r="G44" s="270"/>
      <c r="H44" s="270"/>
      <c r="I44" s="271"/>
    </row>
    <row r="45" spans="1:9" ht="30.75" thickBot="1" x14ac:dyDescent="0.3">
      <c r="A45" s="64" t="s">
        <v>67</v>
      </c>
      <c r="B45" s="65"/>
      <c r="C45" s="67" t="s">
        <v>68</v>
      </c>
      <c r="D45" s="65" t="s">
        <v>69</v>
      </c>
      <c r="E45" s="64" t="s">
        <v>83</v>
      </c>
      <c r="F45" s="65" t="s">
        <v>72</v>
      </c>
      <c r="G45" s="67" t="s">
        <v>71</v>
      </c>
      <c r="H45" s="65" t="s">
        <v>70</v>
      </c>
      <c r="I45" s="65" t="s">
        <v>84</v>
      </c>
    </row>
    <row r="46" spans="1:9" ht="15.75" thickBot="1" x14ac:dyDescent="0.3">
      <c r="A46" s="91" t="s">
        <v>73</v>
      </c>
      <c r="B46" s="199"/>
      <c r="C46" s="200">
        <v>76</v>
      </c>
      <c r="D46" s="201">
        <v>248</v>
      </c>
      <c r="E46" s="207">
        <f>H46+G46+F46</f>
        <v>230510.03</v>
      </c>
      <c r="F46" s="202">
        <v>11143.85</v>
      </c>
      <c r="G46" s="203">
        <v>77737.119999999995</v>
      </c>
      <c r="H46" s="202">
        <v>141629.06</v>
      </c>
      <c r="I46" s="73">
        <f>G46+H46</f>
        <v>219366.18</v>
      </c>
    </row>
    <row r="47" spans="1:9" ht="15.75" thickBot="1" x14ac:dyDescent="0.3">
      <c r="A47" s="69" t="s">
        <v>176</v>
      </c>
      <c r="B47" s="70"/>
      <c r="C47" s="200">
        <v>2</v>
      </c>
      <c r="D47" s="200">
        <v>5</v>
      </c>
      <c r="E47" s="97">
        <f>H47+G47+F47</f>
        <v>4232.49</v>
      </c>
      <c r="F47" s="202">
        <v>0</v>
      </c>
      <c r="G47" s="202">
        <v>1516</v>
      </c>
      <c r="H47" s="202">
        <v>2716.49</v>
      </c>
      <c r="I47" s="73">
        <f>G47+H47</f>
        <v>4232.49</v>
      </c>
    </row>
    <row r="48" spans="1:9" ht="15.75" thickBot="1" x14ac:dyDescent="0.3">
      <c r="A48" s="81" t="s">
        <v>74</v>
      </c>
      <c r="B48" s="199"/>
      <c r="C48" s="204">
        <v>3</v>
      </c>
      <c r="D48" s="205">
        <v>15</v>
      </c>
      <c r="E48" s="207">
        <f>H48+G48+F48</f>
        <v>23464.7</v>
      </c>
      <c r="F48" s="202">
        <v>2365.87</v>
      </c>
      <c r="G48" s="206">
        <v>9501.99</v>
      </c>
      <c r="H48" s="202">
        <v>11596.84</v>
      </c>
      <c r="I48" s="84">
        <f>G48+H48</f>
        <v>21098.83</v>
      </c>
    </row>
    <row r="49" spans="1:9" ht="16.5" thickBot="1" x14ac:dyDescent="0.3">
      <c r="A49" s="85"/>
      <c r="B49" s="86" t="s">
        <v>75</v>
      </c>
      <c r="C49" s="87">
        <f t="shared" ref="C49:H49" si="2">C46+C47+C48</f>
        <v>81</v>
      </c>
      <c r="D49" s="85">
        <f t="shared" si="2"/>
        <v>268</v>
      </c>
      <c r="E49" s="88">
        <f t="shared" si="2"/>
        <v>258207.22</v>
      </c>
      <c r="F49" s="224">
        <f t="shared" si="2"/>
        <v>13509.720000000001</v>
      </c>
      <c r="G49" s="88">
        <f t="shared" si="2"/>
        <v>88755.11</v>
      </c>
      <c r="H49" s="88">
        <f t="shared" si="2"/>
        <v>155942.38999999998</v>
      </c>
      <c r="I49" s="88">
        <f>SUM(I46:I48)</f>
        <v>244697.5</v>
      </c>
    </row>
    <row r="50" spans="1:9" ht="15.75" thickBot="1" x14ac:dyDescent="0.3"/>
    <row r="51" spans="1:9" ht="16.5" thickBot="1" x14ac:dyDescent="0.3">
      <c r="B51" s="86" t="s">
        <v>75</v>
      </c>
      <c r="C51" s="87">
        <f>SUM(C7+C14+C21+C28+C35+C42+C49)</f>
        <v>970</v>
      </c>
      <c r="D51" s="87">
        <f t="shared" ref="D51:I51" si="3">SUM(D7+D14+D21+D28+D35+D42+D49)</f>
        <v>6068</v>
      </c>
      <c r="E51" s="93">
        <f t="shared" si="3"/>
        <v>4940371.9499999993</v>
      </c>
      <c r="F51" s="93">
        <f t="shared" si="3"/>
        <v>1409047.99</v>
      </c>
      <c r="G51" s="93">
        <f t="shared" si="3"/>
        <v>787963.66</v>
      </c>
      <c r="H51" s="93">
        <f t="shared" si="3"/>
        <v>2743360.3</v>
      </c>
      <c r="I51" s="93">
        <f t="shared" si="3"/>
        <v>3531323.96</v>
      </c>
    </row>
    <row r="54" spans="1:9" x14ac:dyDescent="0.25">
      <c r="E54" t="s">
        <v>206</v>
      </c>
    </row>
    <row r="55" spans="1:9" x14ac:dyDescent="0.25">
      <c r="E55" t="s">
        <v>207</v>
      </c>
    </row>
  </sheetData>
  <mergeCells count="10">
    <mergeCell ref="A44:I44"/>
    <mergeCell ref="A37:I37"/>
    <mergeCell ref="N2:O2"/>
    <mergeCell ref="A9:I9"/>
    <mergeCell ref="A16:I16"/>
    <mergeCell ref="A30:I30"/>
    <mergeCell ref="A23:I23"/>
    <mergeCell ref="A2:I2"/>
    <mergeCell ref="J2:K2"/>
    <mergeCell ref="L2:M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6"/>
  <sheetViews>
    <sheetView topLeftCell="X1" workbookViewId="0">
      <selection activeCell="Z8" sqref="Z8:AB14"/>
    </sheetView>
  </sheetViews>
  <sheetFormatPr baseColWidth="10" defaultRowHeight="15.75" x14ac:dyDescent="0.25"/>
  <cols>
    <col min="1" max="1" width="6.7109375" customWidth="1"/>
    <col min="2" max="2" width="22.28515625" style="127" customWidth="1"/>
    <col min="3" max="3" width="16.5703125" style="127" customWidth="1"/>
    <col min="4" max="4" width="25.28515625" style="127" customWidth="1"/>
    <col min="6" max="6" width="23.42578125" customWidth="1"/>
    <col min="7" max="7" width="19" customWidth="1"/>
    <col min="8" max="8" width="22.42578125" customWidth="1"/>
    <col min="10" max="11" width="19" customWidth="1"/>
    <col min="12" max="12" width="26.140625" customWidth="1"/>
    <col min="14" max="16" width="23.7109375" customWidth="1"/>
    <col min="18" max="18" width="18.7109375" bestFit="1" customWidth="1"/>
    <col min="19" max="20" width="24.7109375" customWidth="1"/>
    <col min="22" max="22" width="17.5703125" customWidth="1"/>
    <col min="23" max="24" width="24.5703125" customWidth="1"/>
    <col min="26" max="28" width="22.28515625" customWidth="1"/>
  </cols>
  <sheetData>
    <row r="1" spans="2:28" ht="16.5" thickBot="1" x14ac:dyDescent="0.3">
      <c r="B1" s="274" t="s">
        <v>132</v>
      </c>
      <c r="C1" s="275"/>
      <c r="D1" s="276"/>
      <c r="F1" s="274" t="s">
        <v>133</v>
      </c>
      <c r="G1" s="275"/>
      <c r="H1" s="276"/>
      <c r="J1" s="274" t="s">
        <v>134</v>
      </c>
      <c r="K1" s="275"/>
      <c r="L1" s="276"/>
      <c r="N1" s="274" t="s">
        <v>135</v>
      </c>
      <c r="O1" s="275"/>
      <c r="P1" s="276"/>
      <c r="R1" s="274" t="s">
        <v>177</v>
      </c>
      <c r="S1" s="275"/>
      <c r="T1" s="276"/>
      <c r="V1" s="274" t="s">
        <v>183</v>
      </c>
      <c r="W1" s="275"/>
      <c r="X1" s="276"/>
      <c r="Z1" s="274" t="s">
        <v>185</v>
      </c>
      <c r="AA1" s="275"/>
      <c r="AB1" s="276"/>
    </row>
    <row r="2" spans="2:28" ht="16.5" thickBot="1" x14ac:dyDescent="0.3">
      <c r="B2" s="115" t="s">
        <v>136</v>
      </c>
      <c r="C2" s="116" t="s">
        <v>15</v>
      </c>
      <c r="D2" s="117" t="s">
        <v>86</v>
      </c>
      <c r="F2" s="115" t="s">
        <v>136</v>
      </c>
      <c r="G2" s="116" t="s">
        <v>15</v>
      </c>
      <c r="H2" s="117" t="s">
        <v>86</v>
      </c>
      <c r="J2" s="115" t="s">
        <v>136</v>
      </c>
      <c r="K2" s="116" t="s">
        <v>15</v>
      </c>
      <c r="L2" s="117" t="s">
        <v>86</v>
      </c>
      <c r="N2" s="115" t="s">
        <v>136</v>
      </c>
      <c r="O2" s="116" t="s">
        <v>15</v>
      </c>
      <c r="P2" s="117" t="s">
        <v>86</v>
      </c>
      <c r="R2" s="115" t="s">
        <v>136</v>
      </c>
      <c r="S2" s="116" t="s">
        <v>15</v>
      </c>
      <c r="T2" s="117" t="s">
        <v>86</v>
      </c>
      <c r="V2" s="115" t="s">
        <v>136</v>
      </c>
      <c r="W2" s="116" t="s">
        <v>15</v>
      </c>
      <c r="X2" s="117" t="s">
        <v>86</v>
      </c>
      <c r="Z2" s="115" t="s">
        <v>136</v>
      </c>
      <c r="AA2" s="116" t="s">
        <v>15</v>
      </c>
      <c r="AB2" s="117" t="s">
        <v>86</v>
      </c>
    </row>
    <row r="3" spans="2:28" x14ac:dyDescent="0.25">
      <c r="B3" s="118" t="s">
        <v>137</v>
      </c>
      <c r="C3" s="119">
        <v>3392</v>
      </c>
      <c r="D3" s="120">
        <v>9033033.3599999994</v>
      </c>
      <c r="F3" s="118" t="s">
        <v>137</v>
      </c>
      <c r="G3" s="119">
        <v>2573</v>
      </c>
      <c r="H3" s="120">
        <v>8700557.3800000008</v>
      </c>
      <c r="J3" s="118" t="s">
        <v>137</v>
      </c>
      <c r="K3" s="119">
        <v>3156</v>
      </c>
      <c r="L3" s="120">
        <v>8998925.0600000005</v>
      </c>
      <c r="N3" s="118" t="s">
        <v>137</v>
      </c>
      <c r="O3" s="119">
        <v>3171</v>
      </c>
      <c r="P3" s="120">
        <v>8843277.8900000006</v>
      </c>
      <c r="R3" s="118" t="s">
        <v>137</v>
      </c>
      <c r="S3" s="119">
        <v>3098</v>
      </c>
      <c r="T3" s="120">
        <v>7602779.6100000003</v>
      </c>
      <c r="V3" s="118" t="s">
        <v>137</v>
      </c>
      <c r="W3" s="119">
        <v>2925</v>
      </c>
      <c r="X3" s="120">
        <v>7575928.4199999999</v>
      </c>
      <c r="Z3" s="118" t="s">
        <v>137</v>
      </c>
      <c r="AA3" s="119">
        <v>3022</v>
      </c>
      <c r="AB3" s="120">
        <v>7564503.9500000002</v>
      </c>
    </row>
    <row r="4" spans="2:28" ht="16.5" thickBot="1" x14ac:dyDescent="0.3">
      <c r="B4" s="118" t="s">
        <v>138</v>
      </c>
      <c r="C4" s="119">
        <v>967</v>
      </c>
      <c r="D4" s="120">
        <v>26927815.27</v>
      </c>
      <c r="F4" s="118" t="s">
        <v>138</v>
      </c>
      <c r="G4" s="119">
        <v>975</v>
      </c>
      <c r="H4" s="120">
        <v>27108162.84</v>
      </c>
      <c r="J4" s="118" t="s">
        <v>138</v>
      </c>
      <c r="K4" s="119">
        <v>983</v>
      </c>
      <c r="L4" s="120">
        <v>27544368.98</v>
      </c>
      <c r="N4" s="118" t="s">
        <v>138</v>
      </c>
      <c r="O4" s="119">
        <v>969</v>
      </c>
      <c r="P4" s="120">
        <v>27600593.02</v>
      </c>
      <c r="R4" s="118" t="s">
        <v>138</v>
      </c>
      <c r="S4" s="119">
        <v>987</v>
      </c>
      <c r="T4" s="120">
        <v>27813789.809999999</v>
      </c>
      <c r="V4" s="118" t="s">
        <v>138</v>
      </c>
      <c r="W4" s="119">
        <v>997</v>
      </c>
      <c r="X4" s="120">
        <v>28324076.609999999</v>
      </c>
      <c r="Z4" s="118" t="s">
        <v>138</v>
      </c>
      <c r="AA4" s="119">
        <v>1007</v>
      </c>
      <c r="AB4" s="120">
        <v>28875534.219999999</v>
      </c>
    </row>
    <row r="5" spans="2:28" ht="16.5" thickBot="1" x14ac:dyDescent="0.3">
      <c r="B5" s="121" t="s">
        <v>139</v>
      </c>
      <c r="C5" s="122">
        <f>SUM(C3:C4)</f>
        <v>4359</v>
      </c>
      <c r="D5" s="123">
        <f>SUM(D3:D4)</f>
        <v>35960848.629999995</v>
      </c>
      <c r="F5" s="121" t="s">
        <v>139</v>
      </c>
      <c r="G5" s="122">
        <f>SUM(G3:G4)</f>
        <v>3548</v>
      </c>
      <c r="H5" s="123">
        <f>SUM(H3:H4)</f>
        <v>35808720.219999999</v>
      </c>
      <c r="J5" s="121" t="s">
        <v>139</v>
      </c>
      <c r="K5" s="122">
        <f>SUM(K3:K4)</f>
        <v>4139</v>
      </c>
      <c r="L5" s="123">
        <f>SUM(L3:L4)</f>
        <v>36543294.039999999</v>
      </c>
      <c r="N5" s="121" t="s">
        <v>139</v>
      </c>
      <c r="O5" s="122">
        <f>SUM(O3:O4)</f>
        <v>4140</v>
      </c>
      <c r="P5" s="123">
        <f>SUM(P3:P4)</f>
        <v>36443870.909999996</v>
      </c>
      <c r="R5" s="121" t="s">
        <v>139</v>
      </c>
      <c r="S5" s="122">
        <f>SUM(S3:S4)</f>
        <v>4085</v>
      </c>
      <c r="T5" s="123">
        <f>SUM(T3:T4)</f>
        <v>35416569.420000002</v>
      </c>
      <c r="V5" s="121" t="s">
        <v>139</v>
      </c>
      <c r="W5" s="122">
        <f>SUM(W3:W4)</f>
        <v>3922</v>
      </c>
      <c r="X5" s="123">
        <f>SUM(X3:X4)</f>
        <v>35900005.030000001</v>
      </c>
      <c r="Z5" s="121" t="s">
        <v>139</v>
      </c>
      <c r="AA5" s="122">
        <f>SUM(AA3:AA4)</f>
        <v>4029</v>
      </c>
      <c r="AB5" s="123">
        <f>SUM(AB3:AB4)</f>
        <v>36440038.170000002</v>
      </c>
    </row>
    <row r="6" spans="2:28" x14ac:dyDescent="0.25">
      <c r="B6" s="124"/>
      <c r="C6" s="124"/>
      <c r="D6" s="125"/>
      <c r="F6" s="124"/>
      <c r="G6" s="124"/>
      <c r="H6" s="125"/>
      <c r="J6" s="124"/>
      <c r="K6" s="124"/>
      <c r="L6" s="125"/>
      <c r="N6" s="124"/>
      <c r="O6" s="124"/>
      <c r="P6" s="125"/>
      <c r="R6" s="124"/>
      <c r="S6" s="124"/>
      <c r="T6" s="125"/>
      <c r="V6" s="124"/>
      <c r="W6" s="124"/>
      <c r="X6" s="125"/>
      <c r="Z6" s="124"/>
      <c r="AA6" s="124"/>
      <c r="AB6" s="125"/>
    </row>
    <row r="7" spans="2:28" ht="16.5" thickBot="1" x14ac:dyDescent="0.3">
      <c r="B7" s="124"/>
      <c r="C7" s="124"/>
      <c r="D7" s="125"/>
      <c r="F7" s="124"/>
      <c r="G7" s="124"/>
      <c r="H7" s="125"/>
      <c r="J7" s="124"/>
      <c r="K7" s="124"/>
      <c r="L7" s="125"/>
      <c r="N7" s="124"/>
      <c r="O7" s="124"/>
      <c r="P7" s="125"/>
      <c r="R7" s="124"/>
      <c r="S7" s="124"/>
      <c r="T7" s="125"/>
      <c r="V7" s="124"/>
      <c r="W7" s="124"/>
      <c r="X7" s="125"/>
      <c r="Z7" s="124"/>
      <c r="AA7" s="124"/>
      <c r="AB7" s="125"/>
    </row>
    <row r="8" spans="2:28" ht="16.5" thickBot="1" x14ac:dyDescent="0.3">
      <c r="B8" s="274" t="s">
        <v>132</v>
      </c>
      <c r="C8" s="275"/>
      <c r="D8" s="276"/>
      <c r="F8" s="274" t="s">
        <v>133</v>
      </c>
      <c r="G8" s="275"/>
      <c r="H8" s="276"/>
      <c r="J8" s="274" t="s">
        <v>134</v>
      </c>
      <c r="K8" s="275"/>
      <c r="L8" s="276"/>
      <c r="N8" s="274" t="s">
        <v>135</v>
      </c>
      <c r="O8" s="275"/>
      <c r="P8" s="276"/>
      <c r="R8" s="274" t="s">
        <v>177</v>
      </c>
      <c r="S8" s="275"/>
      <c r="T8" s="276"/>
      <c r="V8" s="274" t="s">
        <v>183</v>
      </c>
      <c r="W8" s="275"/>
      <c r="X8" s="276"/>
      <c r="Z8" s="274" t="s">
        <v>185</v>
      </c>
      <c r="AA8" s="275"/>
      <c r="AB8" s="276"/>
    </row>
    <row r="9" spans="2:28" ht="16.5" thickBot="1" x14ac:dyDescent="0.3">
      <c r="B9" s="115" t="s">
        <v>136</v>
      </c>
      <c r="C9" s="116" t="s">
        <v>15</v>
      </c>
      <c r="D9" s="117" t="s">
        <v>86</v>
      </c>
      <c r="F9" s="115" t="s">
        <v>136</v>
      </c>
      <c r="G9" s="116" t="s">
        <v>15</v>
      </c>
      <c r="H9" s="117" t="s">
        <v>86</v>
      </c>
      <c r="J9" s="115" t="s">
        <v>136</v>
      </c>
      <c r="K9" s="116" t="s">
        <v>15</v>
      </c>
      <c r="L9" s="117" t="s">
        <v>86</v>
      </c>
      <c r="N9" s="115" t="s">
        <v>136</v>
      </c>
      <c r="O9" s="116" t="s">
        <v>15</v>
      </c>
      <c r="P9" s="117" t="s">
        <v>86</v>
      </c>
      <c r="R9" s="115" t="s">
        <v>136</v>
      </c>
      <c r="S9" s="116" t="s">
        <v>15</v>
      </c>
      <c r="T9" s="117" t="s">
        <v>86</v>
      </c>
      <c r="V9" s="115" t="s">
        <v>136</v>
      </c>
      <c r="W9" s="116" t="s">
        <v>15</v>
      </c>
      <c r="X9" s="117" t="s">
        <v>86</v>
      </c>
      <c r="Z9" s="115" t="s">
        <v>136</v>
      </c>
      <c r="AA9" s="116" t="s">
        <v>15</v>
      </c>
      <c r="AB9" s="117" t="s">
        <v>86</v>
      </c>
    </row>
    <row r="10" spans="2:28" x14ac:dyDescent="0.25">
      <c r="B10" s="118" t="s">
        <v>140</v>
      </c>
      <c r="C10" s="119">
        <v>1868</v>
      </c>
      <c r="D10" s="120">
        <v>1890985.12</v>
      </c>
      <c r="F10" s="118" t="s">
        <v>140</v>
      </c>
      <c r="G10" s="119">
        <v>1073</v>
      </c>
      <c r="H10" s="120">
        <v>1786472.53</v>
      </c>
      <c r="J10" s="118" t="s">
        <v>140</v>
      </c>
      <c r="K10" s="119">
        <v>1754</v>
      </c>
      <c r="L10" s="120">
        <v>2355242.35</v>
      </c>
      <c r="N10" s="118" t="s">
        <v>140</v>
      </c>
      <c r="O10" s="119">
        <v>1767</v>
      </c>
      <c r="P10" s="120">
        <v>2209375.96</v>
      </c>
      <c r="R10" s="118" t="s">
        <v>140</v>
      </c>
      <c r="S10" s="119">
        <v>1713</v>
      </c>
      <c r="T10" s="120">
        <v>1007404.49</v>
      </c>
      <c r="V10" s="118" t="s">
        <v>140</v>
      </c>
      <c r="W10" s="119">
        <v>1679</v>
      </c>
      <c r="X10" s="120">
        <v>1086933.8600000001</v>
      </c>
      <c r="Z10" s="118" t="s">
        <v>140</v>
      </c>
      <c r="AA10" s="119">
        <v>1814</v>
      </c>
      <c r="AB10" s="120">
        <v>1155368.45</v>
      </c>
    </row>
    <row r="11" spans="2:28" x14ac:dyDescent="0.25">
      <c r="B11" s="118" t="s">
        <v>141</v>
      </c>
      <c r="C11" s="119">
        <v>450</v>
      </c>
      <c r="D11" s="120">
        <v>791943.11</v>
      </c>
      <c r="F11" s="118" t="s">
        <v>141</v>
      </c>
      <c r="G11" s="119">
        <v>473</v>
      </c>
      <c r="H11" s="120">
        <v>777378.44</v>
      </c>
      <c r="J11" s="118" t="s">
        <v>141</v>
      </c>
      <c r="K11" s="119">
        <v>422</v>
      </c>
      <c r="L11" s="120">
        <v>717792.29</v>
      </c>
      <c r="N11" s="118" t="s">
        <v>141</v>
      </c>
      <c r="O11" s="119">
        <v>429</v>
      </c>
      <c r="P11" s="120">
        <v>702219.28</v>
      </c>
      <c r="R11" s="118" t="s">
        <v>141</v>
      </c>
      <c r="S11" s="119">
        <v>417</v>
      </c>
      <c r="T11" s="120">
        <v>681391.1</v>
      </c>
      <c r="V11" s="118" t="s">
        <v>141</v>
      </c>
      <c r="W11" s="119">
        <v>295</v>
      </c>
      <c r="X11" s="120">
        <v>556377.29</v>
      </c>
      <c r="Z11" s="118" t="s">
        <v>141</v>
      </c>
      <c r="AA11" s="119">
        <v>287</v>
      </c>
      <c r="AB11" s="120">
        <v>521900.57</v>
      </c>
    </row>
    <row r="12" spans="2:28" x14ac:dyDescent="0.25">
      <c r="B12" s="118" t="s">
        <v>142</v>
      </c>
      <c r="C12" s="119">
        <v>490</v>
      </c>
      <c r="D12" s="120">
        <v>1760823.46</v>
      </c>
      <c r="F12" s="118" t="s">
        <v>142</v>
      </c>
      <c r="G12" s="119">
        <v>442</v>
      </c>
      <c r="H12" s="120">
        <v>1578811.78</v>
      </c>
      <c r="J12" s="118" t="s">
        <v>142</v>
      </c>
      <c r="K12" s="119">
        <v>416</v>
      </c>
      <c r="L12" s="120">
        <v>1439751.61</v>
      </c>
      <c r="N12" s="118" t="s">
        <v>142</v>
      </c>
      <c r="O12" s="119">
        <v>405</v>
      </c>
      <c r="P12" s="120">
        <v>1365434.74</v>
      </c>
      <c r="R12" s="118" t="s">
        <v>142</v>
      </c>
      <c r="S12" s="119">
        <v>398</v>
      </c>
      <c r="T12" s="120">
        <v>1331389.6200000001</v>
      </c>
      <c r="V12" s="118" t="s">
        <v>142</v>
      </c>
      <c r="W12" s="119">
        <v>383</v>
      </c>
      <c r="X12" s="120">
        <v>1299652.8600000001</v>
      </c>
      <c r="Z12" s="118" t="s">
        <v>142</v>
      </c>
      <c r="AA12" s="119">
        <v>360</v>
      </c>
      <c r="AB12" s="120">
        <v>1265382.44</v>
      </c>
    </row>
    <row r="13" spans="2:28" ht="16.5" thickBot="1" x14ac:dyDescent="0.3">
      <c r="B13" s="118" t="s">
        <v>143</v>
      </c>
      <c r="C13" s="119">
        <v>584</v>
      </c>
      <c r="D13" s="120">
        <v>4589281.67</v>
      </c>
      <c r="F13" s="118" t="s">
        <v>143</v>
      </c>
      <c r="G13" s="119">
        <v>585</v>
      </c>
      <c r="H13" s="120">
        <v>4557894.63</v>
      </c>
      <c r="J13" s="118" t="s">
        <v>143</v>
      </c>
      <c r="K13" s="119">
        <v>564</v>
      </c>
      <c r="L13" s="120">
        <v>4486138.8099999996</v>
      </c>
      <c r="N13" s="118" t="s">
        <v>143</v>
      </c>
      <c r="O13" s="119">
        <v>570</v>
      </c>
      <c r="P13" s="120">
        <v>4566247.91</v>
      </c>
      <c r="R13" s="118" t="s">
        <v>143</v>
      </c>
      <c r="S13" s="119">
        <v>570</v>
      </c>
      <c r="T13" s="120">
        <v>4582594.4000000004</v>
      </c>
      <c r="V13" s="118" t="s">
        <v>143</v>
      </c>
      <c r="W13" s="119">
        <v>567</v>
      </c>
      <c r="X13" s="120">
        <v>4632964.41</v>
      </c>
      <c r="Z13" s="118" t="s">
        <v>143</v>
      </c>
      <c r="AA13" s="119">
        <v>561</v>
      </c>
      <c r="AB13" s="120">
        <v>4621852.49</v>
      </c>
    </row>
    <row r="14" spans="2:28" ht="16.5" thickBot="1" x14ac:dyDescent="0.3">
      <c r="B14" s="121" t="s">
        <v>144</v>
      </c>
      <c r="C14" s="122">
        <f>SUM(C10:C13)</f>
        <v>3392</v>
      </c>
      <c r="D14" s="123">
        <f>SUM(D10:D13)</f>
        <v>9033033.3599999994</v>
      </c>
      <c r="F14" s="121" t="s">
        <v>144</v>
      </c>
      <c r="G14" s="122">
        <f>SUM(G10:G13)</f>
        <v>2573</v>
      </c>
      <c r="H14" s="123">
        <f>SUM(H10:H13)</f>
        <v>8700557.379999999</v>
      </c>
      <c r="J14" s="121" t="s">
        <v>144</v>
      </c>
      <c r="K14" s="122">
        <f>SUM(K10:K13)</f>
        <v>3156</v>
      </c>
      <c r="L14" s="123">
        <f>SUM(L10:L13)</f>
        <v>8998925.0599999987</v>
      </c>
      <c r="N14" s="121" t="s">
        <v>144</v>
      </c>
      <c r="O14" s="122">
        <f>SUM(O10:O13)</f>
        <v>3171</v>
      </c>
      <c r="P14" s="123">
        <f>SUM(P10:P13)</f>
        <v>8843277.8900000006</v>
      </c>
      <c r="R14" s="121" t="s">
        <v>144</v>
      </c>
      <c r="S14" s="122">
        <f>SUM(S10:S13)</f>
        <v>3098</v>
      </c>
      <c r="T14" s="123">
        <f>SUM(T10:T13)</f>
        <v>7602779.6100000003</v>
      </c>
      <c r="V14" s="121" t="s">
        <v>144</v>
      </c>
      <c r="W14" s="122">
        <f>SUM(W10:W13)</f>
        <v>2924</v>
      </c>
      <c r="X14" s="123">
        <f>SUM(X10:X13)</f>
        <v>7575928.4199999999</v>
      </c>
      <c r="Z14" s="121" t="s">
        <v>144</v>
      </c>
      <c r="AA14" s="122">
        <f>SUM(AA10:AA13)</f>
        <v>3022</v>
      </c>
      <c r="AB14" s="123">
        <f>SUM(AB10:AB13)</f>
        <v>7564503.9500000002</v>
      </c>
    </row>
    <row r="16" spans="2:28" x14ac:dyDescent="0.25">
      <c r="B16" s="126"/>
      <c r="C16" s="126"/>
      <c r="D16" s="126"/>
    </row>
  </sheetData>
  <mergeCells count="14">
    <mergeCell ref="Z1:AB1"/>
    <mergeCell ref="Z8:AB8"/>
    <mergeCell ref="V1:X1"/>
    <mergeCell ref="V8:X8"/>
    <mergeCell ref="R1:T1"/>
    <mergeCell ref="R8:T8"/>
    <mergeCell ref="B1:D1"/>
    <mergeCell ref="F1:H1"/>
    <mergeCell ref="J1:L1"/>
    <mergeCell ref="N1:P1"/>
    <mergeCell ref="B8:D8"/>
    <mergeCell ref="F8:H8"/>
    <mergeCell ref="J8:L8"/>
    <mergeCell ref="N8:P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view="pageBreakPreview" zoomScale="50" zoomScaleNormal="100" zoomScaleSheetLayoutView="50" workbookViewId="0">
      <selection activeCell="C12" sqref="C12"/>
    </sheetView>
  </sheetViews>
  <sheetFormatPr baseColWidth="10" defaultRowHeight="15" x14ac:dyDescent="0.25"/>
  <cols>
    <col min="1" max="1" width="18.85546875" customWidth="1"/>
    <col min="2" max="2" width="16.42578125" customWidth="1"/>
    <col min="3" max="3" width="20.28515625" customWidth="1"/>
  </cols>
  <sheetData>
    <row r="2" spans="1:3" ht="18.75" x14ac:dyDescent="0.4">
      <c r="C2" s="180" t="s">
        <v>174</v>
      </c>
    </row>
    <row r="4" spans="1:3" ht="15.75" thickBot="1" x14ac:dyDescent="0.3"/>
    <row r="5" spans="1:3" ht="16.5" thickBot="1" x14ac:dyDescent="0.3">
      <c r="A5" s="274" t="s">
        <v>185</v>
      </c>
      <c r="B5" s="275"/>
      <c r="C5" s="276"/>
    </row>
    <row r="6" spans="1:3" ht="16.5" thickBot="1" x14ac:dyDescent="0.3">
      <c r="A6" s="115" t="s">
        <v>136</v>
      </c>
      <c r="B6" s="116" t="s">
        <v>15</v>
      </c>
      <c r="C6" s="117" t="s">
        <v>86</v>
      </c>
    </row>
    <row r="7" spans="1:3" ht="15.75" x14ac:dyDescent="0.25">
      <c r="A7" s="118" t="s">
        <v>137</v>
      </c>
      <c r="B7" s="119">
        <v>2925</v>
      </c>
      <c r="C7" s="120">
        <v>7575928.4199999999</v>
      </c>
    </row>
    <row r="8" spans="1:3" ht="16.5" thickBot="1" x14ac:dyDescent="0.3">
      <c r="A8" s="118" t="s">
        <v>138</v>
      </c>
      <c r="B8" s="119">
        <v>997</v>
      </c>
      <c r="C8" s="120">
        <v>28324076.609999999</v>
      </c>
    </row>
    <row r="9" spans="1:3" ht="16.5" thickBot="1" x14ac:dyDescent="0.3">
      <c r="A9" s="121" t="s">
        <v>139</v>
      </c>
      <c r="B9" s="122">
        <f>SUM(B7:B8)</f>
        <v>3922</v>
      </c>
      <c r="C9" s="123">
        <f>SUM(C7:C8)</f>
        <v>35900005.030000001</v>
      </c>
    </row>
    <row r="10" spans="1:3" x14ac:dyDescent="0.25">
      <c r="B10" s="208"/>
    </row>
    <row r="11" spans="1:3" x14ac:dyDescent="0.25">
      <c r="B11" s="208"/>
    </row>
    <row r="20" spans="1:3" ht="15.75" thickBot="1" x14ac:dyDescent="0.3"/>
    <row r="21" spans="1:3" ht="16.5" thickBot="1" x14ac:dyDescent="0.3">
      <c r="A21" s="274" t="s">
        <v>185</v>
      </c>
      <c r="B21" s="275"/>
      <c r="C21" s="276"/>
    </row>
    <row r="22" spans="1:3" ht="16.5" thickBot="1" x14ac:dyDescent="0.3">
      <c r="A22" s="115" t="s">
        <v>136</v>
      </c>
      <c r="B22" s="116" t="s">
        <v>15</v>
      </c>
      <c r="C22" s="117" t="s">
        <v>86</v>
      </c>
    </row>
    <row r="23" spans="1:3" ht="15.75" x14ac:dyDescent="0.25">
      <c r="A23" s="118" t="s">
        <v>140</v>
      </c>
      <c r="B23" s="119">
        <v>1814</v>
      </c>
      <c r="C23" s="120">
        <v>1155368.45</v>
      </c>
    </row>
    <row r="24" spans="1:3" ht="15.75" x14ac:dyDescent="0.25">
      <c r="A24" s="118" t="s">
        <v>141</v>
      </c>
      <c r="B24" s="119">
        <v>287</v>
      </c>
      <c r="C24" s="120">
        <v>521900.57</v>
      </c>
    </row>
    <row r="25" spans="1:3" ht="15.75" x14ac:dyDescent="0.25">
      <c r="A25" s="118" t="s">
        <v>142</v>
      </c>
      <c r="B25" s="119">
        <v>360</v>
      </c>
      <c r="C25" s="120">
        <v>1265382.44</v>
      </c>
    </row>
    <row r="26" spans="1:3" ht="16.5" thickBot="1" x14ac:dyDescent="0.3">
      <c r="A26" s="118" t="s">
        <v>143</v>
      </c>
      <c r="B26" s="119">
        <v>561</v>
      </c>
      <c r="C26" s="120">
        <v>4621852.49</v>
      </c>
    </row>
    <row r="27" spans="1:3" ht="16.5" thickBot="1" x14ac:dyDescent="0.3">
      <c r="A27" s="121" t="s">
        <v>144</v>
      </c>
      <c r="B27" s="122">
        <f>SUM(B23:B26)</f>
        <v>3022</v>
      </c>
      <c r="C27" s="123">
        <f>SUM(C23:C26)</f>
        <v>7564503.9500000002</v>
      </c>
    </row>
  </sheetData>
  <mergeCells count="2">
    <mergeCell ref="A21:C21"/>
    <mergeCell ref="A5:C5"/>
  </mergeCells>
  <pageMargins left="0.7" right="0.7" top="0.75" bottom="0.75" header="0.3" footer="0.3"/>
  <pageSetup paperSize="9" scale="64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"/>
  <sheetViews>
    <sheetView topLeftCell="A4" zoomScale="110" zoomScaleNormal="110" workbookViewId="0">
      <selection activeCell="N6" sqref="N6"/>
    </sheetView>
  </sheetViews>
  <sheetFormatPr baseColWidth="10" defaultRowHeight="15" x14ac:dyDescent="0.25"/>
  <cols>
    <col min="1" max="1" width="12.85546875" customWidth="1"/>
  </cols>
  <sheetData>
    <row r="2" spans="1:14" ht="18.75" x14ac:dyDescent="0.4">
      <c r="C2" s="180" t="s">
        <v>174</v>
      </c>
    </row>
    <row r="4" spans="1:14" ht="18.75" x14ac:dyDescent="0.4">
      <c r="A4" s="277" t="s">
        <v>92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</row>
    <row r="5" spans="1:14" x14ac:dyDescent="0.25">
      <c r="A5" s="6"/>
      <c r="B5" s="57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8" t="s">
        <v>7</v>
      </c>
      <c r="I5" s="57" t="s">
        <v>8</v>
      </c>
      <c r="J5" s="57" t="s">
        <v>17</v>
      </c>
      <c r="K5" s="57" t="s">
        <v>9</v>
      </c>
      <c r="L5" s="57" t="s">
        <v>18</v>
      </c>
      <c r="M5" s="57" t="s">
        <v>19</v>
      </c>
      <c r="N5" s="57" t="s">
        <v>0</v>
      </c>
    </row>
    <row r="6" spans="1:14" x14ac:dyDescent="0.25">
      <c r="A6" s="177" t="s">
        <v>86</v>
      </c>
      <c r="B6" s="94">
        <v>0</v>
      </c>
      <c r="C6" s="94">
        <v>0</v>
      </c>
      <c r="D6" s="94">
        <v>27</v>
      </c>
      <c r="E6" s="94">
        <v>268</v>
      </c>
      <c r="F6" s="94">
        <v>510</v>
      </c>
      <c r="G6" s="94">
        <v>534</v>
      </c>
      <c r="H6" s="94">
        <v>154</v>
      </c>
      <c r="I6" s="94">
        <v>269</v>
      </c>
      <c r="J6" s="94">
        <v>203</v>
      </c>
      <c r="K6" s="95"/>
      <c r="L6" s="95"/>
      <c r="M6" s="95"/>
      <c r="N6" s="96">
        <f>SUM(B6:M6)</f>
        <v>1965</v>
      </c>
    </row>
  </sheetData>
  <mergeCells count="1">
    <mergeCell ref="A4:N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40" zoomScaleNormal="140" workbookViewId="0">
      <selection activeCell="J20" sqref="J20"/>
    </sheetView>
  </sheetViews>
  <sheetFormatPr baseColWidth="10" defaultRowHeight="15" x14ac:dyDescent="0.25"/>
  <cols>
    <col min="1" max="1" width="12.140625" bestFit="1" customWidth="1"/>
    <col min="2" max="2" width="15" bestFit="1" customWidth="1"/>
    <col min="3" max="3" width="20" customWidth="1"/>
    <col min="4" max="4" width="15" customWidth="1"/>
    <col min="5" max="5" width="1.28515625" customWidth="1"/>
    <col min="6" max="6" width="15.5703125" customWidth="1"/>
    <col min="7" max="7" width="12.140625" customWidth="1"/>
    <col min="8" max="8" width="12" customWidth="1"/>
    <col min="9" max="9" width="11.85546875" bestFit="1" customWidth="1"/>
    <col min="10" max="10" width="9.28515625" bestFit="1" customWidth="1"/>
    <col min="11" max="11" width="11.85546875" bestFit="1" customWidth="1"/>
    <col min="12" max="12" width="10.7109375" bestFit="1" customWidth="1"/>
    <col min="13" max="13" width="15.140625" bestFit="1" customWidth="1"/>
  </cols>
  <sheetData>
    <row r="1" spans="1:8" x14ac:dyDescent="0.25">
      <c r="A1" s="278" t="s">
        <v>151</v>
      </c>
      <c r="B1" s="278"/>
      <c r="C1" s="278"/>
      <c r="D1" s="279"/>
      <c r="E1" s="218"/>
      <c r="F1" s="280" t="s">
        <v>190</v>
      </c>
      <c r="G1" s="278"/>
      <c r="H1" s="278"/>
    </row>
    <row r="2" spans="1:8" ht="45" x14ac:dyDescent="0.25">
      <c r="A2" s="209" t="s">
        <v>181</v>
      </c>
      <c r="B2" s="138" t="s">
        <v>180</v>
      </c>
      <c r="C2" s="138" t="s">
        <v>178</v>
      </c>
      <c r="D2" s="209" t="s">
        <v>179</v>
      </c>
      <c r="E2" s="219"/>
      <c r="F2" s="216" t="s">
        <v>187</v>
      </c>
      <c r="G2" s="212" t="s">
        <v>188</v>
      </c>
      <c r="H2" s="212" t="s">
        <v>189</v>
      </c>
    </row>
    <row r="3" spans="1:8" x14ac:dyDescent="0.25">
      <c r="A3" s="57" t="s">
        <v>1</v>
      </c>
      <c r="B3" s="8"/>
      <c r="C3" s="7"/>
      <c r="D3" s="213"/>
      <c r="E3" s="220"/>
      <c r="F3" s="217"/>
      <c r="G3" s="137"/>
      <c r="H3" s="137"/>
    </row>
    <row r="4" spans="1:8" x14ac:dyDescent="0.25">
      <c r="A4" s="57" t="s">
        <v>2</v>
      </c>
      <c r="B4" s="8"/>
      <c r="C4" s="7"/>
      <c r="D4" s="214"/>
      <c r="E4" s="221"/>
      <c r="F4" s="217"/>
      <c r="G4" s="137"/>
      <c r="H4" s="137"/>
    </row>
    <row r="5" spans="1:8" x14ac:dyDescent="0.25">
      <c r="A5" s="57" t="s">
        <v>3</v>
      </c>
      <c r="B5" s="8">
        <v>2817460.05</v>
      </c>
      <c r="C5" s="7">
        <v>2337303.3199999998</v>
      </c>
      <c r="D5" s="214">
        <f t="shared" ref="D5:D9" si="0">C5/B5*100</f>
        <v>82.957815852615198</v>
      </c>
      <c r="E5" s="221"/>
      <c r="F5" s="59">
        <v>12607</v>
      </c>
      <c r="G5" s="18">
        <v>6637</v>
      </c>
      <c r="H5" s="19">
        <f>G5/F5*100</f>
        <v>52.645355754739434</v>
      </c>
    </row>
    <row r="6" spans="1:8" x14ac:dyDescent="0.25">
      <c r="A6" s="57" t="s">
        <v>4</v>
      </c>
      <c r="B6" s="8">
        <v>3046858.74</v>
      </c>
      <c r="C6" s="7">
        <v>2036078.2500000007</v>
      </c>
      <c r="D6" s="214">
        <f t="shared" si="0"/>
        <v>66.825488929624626</v>
      </c>
      <c r="E6" s="221"/>
      <c r="F6" s="59">
        <v>12619</v>
      </c>
      <c r="G6" s="18">
        <v>6504</v>
      </c>
      <c r="H6" s="19">
        <f t="shared" ref="H6:H12" si="1">G6/F6*100</f>
        <v>51.541326571043669</v>
      </c>
    </row>
    <row r="7" spans="1:8" x14ac:dyDescent="0.25">
      <c r="A7" s="57" t="s">
        <v>5</v>
      </c>
      <c r="B7" s="8">
        <v>2875434.81</v>
      </c>
      <c r="C7" s="7">
        <v>1828936.4399999995</v>
      </c>
      <c r="D7" s="214">
        <f t="shared" si="0"/>
        <v>63.605560927322834</v>
      </c>
      <c r="E7" s="221"/>
      <c r="F7" s="59">
        <v>12632</v>
      </c>
      <c r="G7" s="18">
        <v>7126</v>
      </c>
      <c r="H7" s="19">
        <f t="shared" si="1"/>
        <v>56.412286257124769</v>
      </c>
    </row>
    <row r="8" spans="1:8" x14ac:dyDescent="0.25">
      <c r="A8" s="57" t="s">
        <v>6</v>
      </c>
      <c r="B8" s="8">
        <v>2760030.36</v>
      </c>
      <c r="C8" s="7">
        <v>1822176.8299999996</v>
      </c>
      <c r="D8" s="214">
        <f t="shared" si="0"/>
        <v>66.02017341577357</v>
      </c>
      <c r="E8" s="221"/>
      <c r="F8" s="59">
        <v>12543</v>
      </c>
      <c r="G8" s="18">
        <v>6648</v>
      </c>
      <c r="H8" s="19">
        <f t="shared" si="1"/>
        <v>53.001674240612296</v>
      </c>
    </row>
    <row r="9" spans="1:8" x14ac:dyDescent="0.25">
      <c r="A9" s="58" t="s">
        <v>7</v>
      </c>
      <c r="B9" s="8">
        <v>2687846.51</v>
      </c>
      <c r="C9" s="7">
        <v>1681432.46</v>
      </c>
      <c r="D9" s="214">
        <f t="shared" si="0"/>
        <v>62.556863040516411</v>
      </c>
      <c r="E9" s="221"/>
      <c r="F9" s="59">
        <v>12517</v>
      </c>
      <c r="G9" s="18">
        <v>7104</v>
      </c>
      <c r="H9" s="19">
        <f t="shared" si="1"/>
        <v>56.754813453702965</v>
      </c>
    </row>
    <row r="10" spans="1:8" x14ac:dyDescent="0.25">
      <c r="A10" s="57" t="s">
        <v>8</v>
      </c>
      <c r="B10" s="8">
        <v>2691082.02</v>
      </c>
      <c r="C10" s="7">
        <v>1800807.2100000002</v>
      </c>
      <c r="D10" s="214">
        <f>C10/B10*100</f>
        <v>66.917589156201203</v>
      </c>
      <c r="E10" s="221"/>
      <c r="F10" s="59">
        <v>12521</v>
      </c>
      <c r="G10" s="18">
        <v>6977</v>
      </c>
      <c r="H10" s="19">
        <f t="shared" si="1"/>
        <v>55.722386390863356</v>
      </c>
    </row>
    <row r="11" spans="1:8" x14ac:dyDescent="0.25">
      <c r="A11" s="57" t="s">
        <v>17</v>
      </c>
      <c r="B11" s="7">
        <v>2702552.07</v>
      </c>
      <c r="C11" s="7">
        <v>1795502.68</v>
      </c>
      <c r="D11" s="214">
        <f>C11/B11*100</f>
        <v>66.437301983232473</v>
      </c>
      <c r="E11" s="221"/>
      <c r="F11" s="59">
        <v>12523</v>
      </c>
      <c r="G11" s="18">
        <v>6820</v>
      </c>
      <c r="H11" s="19">
        <f t="shared" si="1"/>
        <v>54.459793979078498</v>
      </c>
    </row>
    <row r="12" spans="1:8" x14ac:dyDescent="0.25">
      <c r="A12" s="57" t="s">
        <v>9</v>
      </c>
      <c r="B12" s="137"/>
      <c r="C12" s="7">
        <v>1806117.5</v>
      </c>
      <c r="D12" s="215"/>
      <c r="E12" s="222"/>
      <c r="F12" s="59">
        <v>12530</v>
      </c>
      <c r="G12" s="18">
        <v>6944</v>
      </c>
      <c r="H12" s="19">
        <f t="shared" si="1"/>
        <v>55.418994413407816</v>
      </c>
    </row>
    <row r="13" spans="1:8" x14ac:dyDescent="0.25">
      <c r="A13" s="57" t="s">
        <v>18</v>
      </c>
      <c r="B13" s="137"/>
      <c r="C13" s="7"/>
      <c r="D13" s="215"/>
      <c r="E13" s="222"/>
      <c r="F13" s="59"/>
      <c r="G13" s="18"/>
      <c r="H13" s="18"/>
    </row>
    <row r="14" spans="1:8" x14ac:dyDescent="0.25">
      <c r="A14" s="57" t="s">
        <v>19</v>
      </c>
      <c r="B14" s="137"/>
      <c r="C14" s="7"/>
      <c r="D14" s="215"/>
      <c r="E14" s="223"/>
      <c r="F14" s="59"/>
      <c r="G14" s="18"/>
      <c r="H14" s="18"/>
    </row>
    <row r="16" spans="1:8" x14ac:dyDescent="0.25">
      <c r="C16" t="s">
        <v>208</v>
      </c>
    </row>
  </sheetData>
  <mergeCells count="2">
    <mergeCell ref="A1:D1"/>
    <mergeCell ref="F1:H1"/>
  </mergeCells>
  <pageMargins left="0.7" right="0.7" top="0.75" bottom="0.75" header="0.3" footer="0.3"/>
  <pageSetup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workbookViewId="0">
      <selection activeCell="D8" sqref="D8"/>
    </sheetView>
  </sheetViews>
  <sheetFormatPr baseColWidth="10" defaultRowHeight="15" x14ac:dyDescent="0.25"/>
  <cols>
    <col min="1" max="1" width="12.7109375" customWidth="1"/>
    <col min="2" max="2" width="14" customWidth="1"/>
    <col min="3" max="4" width="16" customWidth="1"/>
    <col min="5" max="5" width="18.85546875" customWidth="1"/>
    <col min="6" max="6" width="26.5703125" style="6" customWidth="1"/>
    <col min="7" max="7" width="16.7109375" customWidth="1"/>
    <col min="8" max="8" width="26.5703125" customWidth="1"/>
  </cols>
  <sheetData>
    <row r="1" spans="1:8" x14ac:dyDescent="0.25">
      <c r="A1" t="s">
        <v>20</v>
      </c>
    </row>
    <row r="2" spans="1:8" ht="19.5" thickBot="1" x14ac:dyDescent="0.45">
      <c r="A2" s="281" t="s">
        <v>34</v>
      </c>
      <c r="B2" s="281"/>
      <c r="C2" s="281"/>
      <c r="D2" s="281"/>
      <c r="E2" s="281"/>
      <c r="F2" s="281"/>
      <c r="G2" s="281"/>
      <c r="H2" s="281"/>
    </row>
    <row r="3" spans="1:8" ht="15" customHeight="1" x14ac:dyDescent="0.25">
      <c r="A3" s="246" t="s">
        <v>21</v>
      </c>
      <c r="B3" s="11"/>
      <c r="C3" s="248" t="s">
        <v>27</v>
      </c>
      <c r="D3" s="35"/>
      <c r="E3" s="250" t="s">
        <v>28</v>
      </c>
      <c r="F3" s="252" t="s">
        <v>29</v>
      </c>
      <c r="G3" s="254" t="s">
        <v>33</v>
      </c>
      <c r="H3" s="254" t="s">
        <v>30</v>
      </c>
    </row>
    <row r="4" spans="1:8" ht="30.75" customHeight="1" x14ac:dyDescent="0.25">
      <c r="A4" s="247"/>
      <c r="B4" s="12">
        <v>2018</v>
      </c>
      <c r="C4" s="282" t="s">
        <v>22</v>
      </c>
      <c r="D4" s="36" t="s">
        <v>47</v>
      </c>
      <c r="E4" s="251"/>
      <c r="F4" s="253"/>
      <c r="G4" s="255"/>
      <c r="H4" s="255"/>
    </row>
    <row r="5" spans="1:8" x14ac:dyDescent="0.25">
      <c r="A5" s="9" t="s">
        <v>1</v>
      </c>
      <c r="B5" s="1"/>
      <c r="C5" s="22">
        <v>200</v>
      </c>
      <c r="D5" s="22">
        <v>500</v>
      </c>
      <c r="E5" s="4" t="s">
        <v>35</v>
      </c>
      <c r="F5" s="8" t="s">
        <v>36</v>
      </c>
      <c r="G5" s="37">
        <f>SUM(D5/C5)</f>
        <v>2.5</v>
      </c>
      <c r="H5" s="8" t="s">
        <v>42</v>
      </c>
    </row>
    <row r="6" spans="1:8" x14ac:dyDescent="0.25">
      <c r="A6" s="9" t="s">
        <v>2</v>
      </c>
      <c r="B6" s="1"/>
      <c r="C6" s="22">
        <v>480</v>
      </c>
      <c r="D6" s="22">
        <v>277</v>
      </c>
      <c r="E6" s="4" t="s">
        <v>35</v>
      </c>
      <c r="F6" s="8" t="s">
        <v>36</v>
      </c>
      <c r="G6" s="37">
        <f t="shared" ref="G6:G16" si="0">SUM(D6/C6)</f>
        <v>0.57708333333333328</v>
      </c>
      <c r="H6" s="10"/>
    </row>
    <row r="7" spans="1:8" x14ac:dyDescent="0.25">
      <c r="A7" s="9" t="s">
        <v>3</v>
      </c>
      <c r="B7" s="1"/>
      <c r="C7" s="22">
        <v>600</v>
      </c>
      <c r="D7" s="22">
        <v>576</v>
      </c>
      <c r="E7" s="44" t="s">
        <v>31</v>
      </c>
      <c r="F7" s="8" t="s">
        <v>60</v>
      </c>
      <c r="G7" s="37">
        <f t="shared" si="0"/>
        <v>0.96</v>
      </c>
      <c r="H7" s="10"/>
    </row>
    <row r="8" spans="1:8" x14ac:dyDescent="0.25">
      <c r="A8" s="9" t="s">
        <v>4</v>
      </c>
      <c r="B8" s="1"/>
      <c r="C8" s="22">
        <v>420</v>
      </c>
      <c r="D8" s="22">
        <v>2470</v>
      </c>
      <c r="E8" s="44" t="s">
        <v>31</v>
      </c>
      <c r="F8" s="8" t="s">
        <v>60</v>
      </c>
      <c r="G8" s="37">
        <f t="shared" si="0"/>
        <v>5.8809523809523814</v>
      </c>
      <c r="H8" s="10"/>
    </row>
    <row r="9" spans="1:8" x14ac:dyDescent="0.25">
      <c r="A9" s="9" t="s">
        <v>5</v>
      </c>
      <c r="B9" s="1"/>
      <c r="C9" s="22">
        <v>600</v>
      </c>
      <c r="D9" s="22">
        <v>3833</v>
      </c>
      <c r="E9" s="44" t="s">
        <v>31</v>
      </c>
      <c r="F9" s="8" t="s">
        <v>60</v>
      </c>
      <c r="G9" s="37">
        <f t="shared" si="0"/>
        <v>6.3883333333333336</v>
      </c>
      <c r="H9" s="10"/>
    </row>
    <row r="10" spans="1:8" x14ac:dyDescent="0.25">
      <c r="A10" s="9" t="s">
        <v>6</v>
      </c>
      <c r="B10" s="1"/>
      <c r="C10" s="22">
        <v>540</v>
      </c>
      <c r="D10" s="22"/>
      <c r="E10" s="4"/>
      <c r="F10" s="8"/>
      <c r="G10" s="37">
        <f t="shared" si="0"/>
        <v>0</v>
      </c>
      <c r="H10" s="10"/>
    </row>
    <row r="11" spans="1:8" x14ac:dyDescent="0.25">
      <c r="A11" s="14" t="s">
        <v>7</v>
      </c>
      <c r="B11" s="1"/>
      <c r="C11" s="22">
        <v>600</v>
      </c>
      <c r="D11" s="22"/>
      <c r="E11" s="4"/>
      <c r="F11" s="8"/>
      <c r="G11" s="37">
        <f t="shared" si="0"/>
        <v>0</v>
      </c>
      <c r="H11" s="15"/>
    </row>
    <row r="12" spans="1:8" x14ac:dyDescent="0.25">
      <c r="A12" s="9" t="s">
        <v>8</v>
      </c>
      <c r="B12" s="1"/>
      <c r="C12" s="22">
        <v>600</v>
      </c>
      <c r="D12" s="22"/>
      <c r="E12" s="4"/>
      <c r="F12" s="8"/>
      <c r="G12" s="37">
        <f t="shared" si="0"/>
        <v>0</v>
      </c>
      <c r="H12" s="10"/>
    </row>
    <row r="13" spans="1:8" x14ac:dyDescent="0.25">
      <c r="A13" s="9" t="s">
        <v>17</v>
      </c>
      <c r="B13" s="1"/>
      <c r="C13" s="22">
        <v>540</v>
      </c>
      <c r="D13" s="22"/>
      <c r="E13" s="4"/>
      <c r="F13" s="8"/>
      <c r="G13" s="37">
        <f t="shared" si="0"/>
        <v>0</v>
      </c>
      <c r="H13" s="10"/>
    </row>
    <row r="14" spans="1:8" x14ac:dyDescent="0.25">
      <c r="A14" s="9" t="s">
        <v>9</v>
      </c>
      <c r="B14" s="2"/>
      <c r="C14" s="22">
        <v>600</v>
      </c>
      <c r="D14" s="22"/>
      <c r="E14" s="4"/>
      <c r="F14" s="8"/>
      <c r="G14" s="37">
        <f t="shared" si="0"/>
        <v>0</v>
      </c>
      <c r="H14" s="10"/>
    </row>
    <row r="15" spans="1:8" x14ac:dyDescent="0.25">
      <c r="A15" s="9" t="s">
        <v>18</v>
      </c>
      <c r="B15" s="2"/>
      <c r="C15" s="22">
        <v>540</v>
      </c>
      <c r="D15" s="22"/>
      <c r="E15" s="4"/>
      <c r="F15" s="8"/>
      <c r="G15" s="37">
        <f t="shared" si="0"/>
        <v>0</v>
      </c>
      <c r="H15" s="10"/>
    </row>
    <row r="16" spans="1:8" x14ac:dyDescent="0.25">
      <c r="A16" s="9" t="s">
        <v>19</v>
      </c>
      <c r="B16" s="2"/>
      <c r="C16" s="22">
        <v>700</v>
      </c>
      <c r="D16" s="22"/>
      <c r="E16" s="4"/>
      <c r="F16" s="8"/>
      <c r="G16" s="37">
        <f t="shared" si="0"/>
        <v>0</v>
      </c>
      <c r="H16" s="10"/>
    </row>
    <row r="17" spans="1:8" x14ac:dyDescent="0.25">
      <c r="A17" s="16" t="s">
        <v>0</v>
      </c>
      <c r="B17" s="20">
        <f>SUM(B5:B16)</f>
        <v>0</v>
      </c>
      <c r="C17" s="23">
        <f>SUM(C5:C16)</f>
        <v>6420</v>
      </c>
      <c r="D17" s="23"/>
      <c r="E17" s="17">
        <f>SUM(E5:E16)</f>
        <v>0</v>
      </c>
      <c r="F17" s="17">
        <f>SUM(F5:F16)</f>
        <v>0</v>
      </c>
      <c r="G17" s="17"/>
      <c r="H17" s="17"/>
    </row>
    <row r="19" spans="1:8" x14ac:dyDescent="0.25">
      <c r="B19" s="21"/>
    </row>
  </sheetData>
  <mergeCells count="7">
    <mergeCell ref="A2:H2"/>
    <mergeCell ref="A3:A4"/>
    <mergeCell ref="C3:C4"/>
    <mergeCell ref="E3:E4"/>
    <mergeCell ref="F3:F4"/>
    <mergeCell ref="G3:G4"/>
    <mergeCell ref="H3:H4"/>
  </mergeCells>
  <pageMargins left="0.7" right="0.7" top="0.75" bottom="0.75" header="0.3" footer="0.3"/>
  <pageSetup orientation="portrait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20" sqref="E20"/>
    </sheetView>
  </sheetViews>
  <sheetFormatPr baseColWidth="10" defaultRowHeight="15" x14ac:dyDescent="0.25"/>
  <cols>
    <col min="1" max="1" width="12.7109375" customWidth="1"/>
    <col min="2" max="2" width="14" customWidth="1"/>
    <col min="3" max="4" width="16" customWidth="1"/>
    <col min="5" max="5" width="18.85546875" customWidth="1"/>
    <col min="6" max="6" width="26.5703125" customWidth="1"/>
    <col min="7" max="7" width="16.7109375" customWidth="1"/>
    <col min="8" max="8" width="32.140625" customWidth="1"/>
  </cols>
  <sheetData>
    <row r="1" spans="1:8" x14ac:dyDescent="0.25">
      <c r="A1" t="s">
        <v>20</v>
      </c>
    </row>
    <row r="2" spans="1:8" ht="19.5" thickBot="1" x14ac:dyDescent="0.45">
      <c r="A2" s="281" t="s">
        <v>37</v>
      </c>
      <c r="B2" s="281"/>
      <c r="C2" s="281"/>
      <c r="D2" s="281"/>
      <c r="E2" s="281"/>
      <c r="F2" s="281"/>
      <c r="G2" s="281"/>
      <c r="H2" s="281"/>
    </row>
    <row r="3" spans="1:8" ht="15" customHeight="1" x14ac:dyDescent="0.25">
      <c r="A3" s="246" t="s">
        <v>21</v>
      </c>
      <c r="B3" s="11"/>
      <c r="C3" s="248" t="s">
        <v>27</v>
      </c>
      <c r="D3" s="35"/>
      <c r="E3" s="250" t="s">
        <v>28</v>
      </c>
      <c r="F3" s="252" t="s">
        <v>29</v>
      </c>
      <c r="G3" s="254" t="s">
        <v>33</v>
      </c>
      <c r="H3" s="254" t="s">
        <v>30</v>
      </c>
    </row>
    <row r="4" spans="1:8" ht="30.75" customHeight="1" x14ac:dyDescent="0.25">
      <c r="A4" s="247"/>
      <c r="B4" s="12">
        <v>2018</v>
      </c>
      <c r="C4" s="282" t="s">
        <v>22</v>
      </c>
      <c r="D4" s="36" t="s">
        <v>47</v>
      </c>
      <c r="E4" s="251"/>
      <c r="F4" s="253"/>
      <c r="G4" s="255"/>
      <c r="H4" s="255"/>
    </row>
    <row r="5" spans="1:8" x14ac:dyDescent="0.25">
      <c r="A5" s="9" t="s">
        <v>1</v>
      </c>
      <c r="B5" s="1"/>
      <c r="C5" s="2">
        <v>100800</v>
      </c>
      <c r="D5" s="2">
        <v>111284.12</v>
      </c>
      <c r="E5" s="4" t="s">
        <v>35</v>
      </c>
      <c r="F5" s="8" t="s">
        <v>36</v>
      </c>
      <c r="G5" s="37">
        <f>SUM(D5/C5)</f>
        <v>1.104009126984127</v>
      </c>
      <c r="H5" s="8" t="s">
        <v>40</v>
      </c>
    </row>
    <row r="6" spans="1:8" x14ac:dyDescent="0.25">
      <c r="A6" s="9" t="s">
        <v>2</v>
      </c>
      <c r="B6" s="1"/>
      <c r="C6" s="2">
        <v>80640</v>
      </c>
      <c r="D6" s="2">
        <v>221406.54</v>
      </c>
      <c r="E6" s="4" t="s">
        <v>35</v>
      </c>
      <c r="F6" s="8" t="s">
        <v>36</v>
      </c>
      <c r="G6" s="37">
        <f t="shared" ref="G6:G16" si="0">SUM(D6/C6)</f>
        <v>2.7456168154761906</v>
      </c>
      <c r="H6" s="10"/>
    </row>
    <row r="7" spans="1:8" x14ac:dyDescent="0.25">
      <c r="A7" s="9" t="s">
        <v>3</v>
      </c>
      <c r="B7" s="1"/>
      <c r="C7" s="2">
        <v>100800</v>
      </c>
      <c r="D7" s="2">
        <v>53092.52</v>
      </c>
      <c r="E7" s="44"/>
      <c r="F7" s="8"/>
      <c r="G7" s="37">
        <f t="shared" si="0"/>
        <v>0.52671150793650789</v>
      </c>
      <c r="H7" s="10"/>
    </row>
    <row r="8" spans="1:8" x14ac:dyDescent="0.25">
      <c r="A8" s="9" t="s">
        <v>4</v>
      </c>
      <c r="B8" s="1"/>
      <c r="C8" s="2">
        <v>70560</v>
      </c>
      <c r="D8" s="2">
        <v>35426.6</v>
      </c>
      <c r="E8" s="44" t="s">
        <v>31</v>
      </c>
      <c r="F8" s="8" t="s">
        <v>60</v>
      </c>
      <c r="G8" s="37">
        <f t="shared" si="0"/>
        <v>0.50207766439909296</v>
      </c>
      <c r="H8" s="10"/>
    </row>
    <row r="9" spans="1:8" x14ac:dyDescent="0.25">
      <c r="A9" s="9" t="s">
        <v>5</v>
      </c>
      <c r="B9" s="1"/>
      <c r="C9" s="2">
        <v>100800</v>
      </c>
      <c r="D9" s="2"/>
      <c r="E9" s="4"/>
      <c r="F9" s="7"/>
      <c r="G9" s="37">
        <f t="shared" si="0"/>
        <v>0</v>
      </c>
      <c r="H9" s="10"/>
    </row>
    <row r="10" spans="1:8" x14ac:dyDescent="0.25">
      <c r="A10" s="9" t="s">
        <v>6</v>
      </c>
      <c r="B10" s="1"/>
      <c r="C10" s="2">
        <v>90720</v>
      </c>
      <c r="D10" s="2"/>
      <c r="E10" s="4"/>
      <c r="F10" s="7"/>
      <c r="G10" s="37">
        <f t="shared" si="0"/>
        <v>0</v>
      </c>
      <c r="H10" s="10"/>
    </row>
    <row r="11" spans="1:8" x14ac:dyDescent="0.25">
      <c r="A11" s="14" t="s">
        <v>7</v>
      </c>
      <c r="B11" s="1"/>
      <c r="C11" s="2">
        <v>100800</v>
      </c>
      <c r="D11" s="2"/>
      <c r="E11" s="4"/>
      <c r="F11" s="7"/>
      <c r="G11" s="37">
        <f t="shared" si="0"/>
        <v>0</v>
      </c>
      <c r="H11" s="15"/>
    </row>
    <row r="12" spans="1:8" x14ac:dyDescent="0.25">
      <c r="A12" s="9" t="s">
        <v>8</v>
      </c>
      <c r="B12" s="1"/>
      <c r="C12" s="2">
        <v>100800</v>
      </c>
      <c r="D12" s="2"/>
      <c r="E12" s="4"/>
      <c r="F12" s="7"/>
      <c r="G12" s="37">
        <f t="shared" si="0"/>
        <v>0</v>
      </c>
      <c r="H12" s="10"/>
    </row>
    <row r="13" spans="1:8" x14ac:dyDescent="0.25">
      <c r="A13" s="9" t="s">
        <v>17</v>
      </c>
      <c r="B13" s="1"/>
      <c r="C13" s="2">
        <v>90720</v>
      </c>
      <c r="D13" s="2"/>
      <c r="E13" s="4"/>
      <c r="F13" s="7"/>
      <c r="G13" s="37">
        <f t="shared" si="0"/>
        <v>0</v>
      </c>
      <c r="H13" s="10"/>
    </row>
    <row r="14" spans="1:8" x14ac:dyDescent="0.25">
      <c r="A14" s="9" t="s">
        <v>9</v>
      </c>
      <c r="B14" s="2"/>
      <c r="C14" s="2">
        <v>100800</v>
      </c>
      <c r="D14" s="2"/>
      <c r="E14" s="4"/>
      <c r="F14" s="7"/>
      <c r="G14" s="37">
        <f t="shared" si="0"/>
        <v>0</v>
      </c>
      <c r="H14" s="10"/>
    </row>
    <row r="15" spans="1:8" x14ac:dyDescent="0.25">
      <c r="A15" s="9" t="s">
        <v>18</v>
      </c>
      <c r="B15" s="2"/>
      <c r="C15" s="2">
        <v>90720</v>
      </c>
      <c r="D15" s="2"/>
      <c r="E15" s="4"/>
      <c r="F15" s="7"/>
      <c r="G15" s="37">
        <f t="shared" si="0"/>
        <v>0</v>
      </c>
      <c r="H15" s="10"/>
    </row>
    <row r="16" spans="1:8" x14ac:dyDescent="0.25">
      <c r="A16" s="9" t="s">
        <v>19</v>
      </c>
      <c r="B16" s="2"/>
      <c r="C16" s="2">
        <v>117600</v>
      </c>
      <c r="D16" s="2"/>
      <c r="E16" s="4"/>
      <c r="F16" s="7"/>
      <c r="G16" s="37">
        <f t="shared" si="0"/>
        <v>0</v>
      </c>
      <c r="H16" s="10"/>
    </row>
    <row r="17" spans="1:8" x14ac:dyDescent="0.25">
      <c r="A17" s="16" t="s">
        <v>0</v>
      </c>
      <c r="B17" s="20">
        <f>SUM(B5:B16)</f>
        <v>0</v>
      </c>
      <c r="C17" s="24">
        <f>SUM(C5:C16)</f>
        <v>1145760</v>
      </c>
      <c r="D17" s="24"/>
      <c r="E17" s="17">
        <f>SUM(E5:E16)</f>
        <v>0</v>
      </c>
      <c r="F17" s="17">
        <f>SUM(F5:F16)</f>
        <v>0</v>
      </c>
      <c r="G17" s="17"/>
      <c r="H17" s="17"/>
    </row>
    <row r="19" spans="1:8" x14ac:dyDescent="0.25">
      <c r="B19" s="21"/>
    </row>
  </sheetData>
  <mergeCells count="7">
    <mergeCell ref="A2:H2"/>
    <mergeCell ref="A3:A4"/>
    <mergeCell ref="C3:C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90"/>
  <sheetViews>
    <sheetView view="pageBreakPreview" topLeftCell="C4" zoomScale="80" zoomScaleNormal="60" zoomScaleSheetLayoutView="80" workbookViewId="0">
      <selection activeCell="J61" sqref="J61"/>
    </sheetView>
  </sheetViews>
  <sheetFormatPr baseColWidth="10" defaultRowHeight="15" x14ac:dyDescent="0.25"/>
  <cols>
    <col min="1" max="1" width="21.7109375" customWidth="1"/>
    <col min="2" max="9" width="21.140625" bestFit="1" customWidth="1"/>
    <col min="10" max="10" width="22.85546875" bestFit="1" customWidth="1"/>
    <col min="11" max="12" width="21.140625" bestFit="1" customWidth="1"/>
    <col min="13" max="13" width="17.7109375" customWidth="1"/>
    <col min="14" max="48" width="28.140625" customWidth="1"/>
  </cols>
  <sheetData>
    <row r="1" spans="1:48" ht="15.75" thickBot="1" x14ac:dyDescent="0.3"/>
    <row r="2" spans="1:48" ht="48" thickTop="1" thickBot="1" x14ac:dyDescent="0.75">
      <c r="A2" s="228" t="s">
        <v>95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9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9"/>
    </row>
    <row r="3" spans="1:48" ht="17.25" thickTop="1" thickBot="1" x14ac:dyDescent="0.3">
      <c r="A3" s="233" t="s">
        <v>172</v>
      </c>
      <c r="B3" s="235" t="s">
        <v>96</v>
      </c>
      <c r="C3" s="236"/>
      <c r="D3" s="237"/>
      <c r="E3" s="233" t="s">
        <v>172</v>
      </c>
      <c r="F3" s="235" t="s">
        <v>97</v>
      </c>
      <c r="G3" s="236"/>
      <c r="H3" s="237"/>
      <c r="I3" s="233" t="s">
        <v>172</v>
      </c>
      <c r="J3" s="235" t="s">
        <v>98</v>
      </c>
      <c r="K3" s="236"/>
      <c r="L3" s="237"/>
      <c r="M3" s="233" t="s">
        <v>172</v>
      </c>
      <c r="N3" s="235" t="s">
        <v>99</v>
      </c>
      <c r="O3" s="236"/>
      <c r="P3" s="237"/>
      <c r="Q3" s="233" t="s">
        <v>172</v>
      </c>
      <c r="R3" s="235" t="s">
        <v>100</v>
      </c>
      <c r="S3" s="236"/>
      <c r="T3" s="237"/>
      <c r="U3" s="233" t="s">
        <v>172</v>
      </c>
      <c r="V3" s="235" t="s">
        <v>101</v>
      </c>
      <c r="W3" s="236"/>
      <c r="X3" s="237"/>
      <c r="Y3" s="233" t="s">
        <v>172</v>
      </c>
      <c r="Z3" s="235" t="s">
        <v>107</v>
      </c>
      <c r="AA3" s="236"/>
      <c r="AB3" s="237"/>
      <c r="AC3" s="233" t="s">
        <v>172</v>
      </c>
      <c r="AD3" s="235" t="s">
        <v>108</v>
      </c>
      <c r="AE3" s="236"/>
      <c r="AF3" s="237"/>
      <c r="AG3" s="233" t="s">
        <v>172</v>
      </c>
      <c r="AH3" s="235" t="s">
        <v>149</v>
      </c>
      <c r="AI3" s="236"/>
      <c r="AJ3" s="237"/>
      <c r="AK3" s="233" t="s">
        <v>172</v>
      </c>
      <c r="AL3" s="235" t="s">
        <v>110</v>
      </c>
      <c r="AM3" s="236"/>
      <c r="AN3" s="237"/>
      <c r="AO3" s="233" t="s">
        <v>172</v>
      </c>
      <c r="AP3" s="235" t="s">
        <v>111</v>
      </c>
      <c r="AQ3" s="236"/>
      <c r="AR3" s="237"/>
      <c r="AS3" s="233" t="s">
        <v>172</v>
      </c>
      <c r="AT3" s="235" t="s">
        <v>112</v>
      </c>
      <c r="AU3" s="236"/>
      <c r="AV3" s="237"/>
    </row>
    <row r="4" spans="1:48" ht="17.25" thickTop="1" thickBot="1" x14ac:dyDescent="0.3">
      <c r="A4" s="234"/>
      <c r="B4" s="111" t="s">
        <v>102</v>
      </c>
      <c r="C4" s="111" t="s">
        <v>103</v>
      </c>
      <c r="D4" s="111" t="s">
        <v>104</v>
      </c>
      <c r="E4" s="234"/>
      <c r="F4" s="111" t="s">
        <v>102</v>
      </c>
      <c r="G4" s="111" t="s">
        <v>103</v>
      </c>
      <c r="H4" s="111" t="s">
        <v>104</v>
      </c>
      <c r="I4" s="234"/>
      <c r="J4" s="111" t="s">
        <v>102</v>
      </c>
      <c r="K4" s="111" t="s">
        <v>103</v>
      </c>
      <c r="L4" s="111" t="s">
        <v>104</v>
      </c>
      <c r="M4" s="234"/>
      <c r="N4" s="111" t="s">
        <v>102</v>
      </c>
      <c r="O4" s="111" t="s">
        <v>103</v>
      </c>
      <c r="P4" s="111" t="s">
        <v>104</v>
      </c>
      <c r="Q4" s="234"/>
      <c r="R4" s="111" t="s">
        <v>102</v>
      </c>
      <c r="S4" s="111" t="s">
        <v>103</v>
      </c>
      <c r="T4" s="111" t="s">
        <v>104</v>
      </c>
      <c r="U4" s="234"/>
      <c r="V4" s="111" t="s">
        <v>102</v>
      </c>
      <c r="W4" s="111" t="s">
        <v>103</v>
      </c>
      <c r="X4" s="111" t="s">
        <v>104</v>
      </c>
      <c r="Y4" s="234"/>
      <c r="Z4" s="111" t="s">
        <v>102</v>
      </c>
      <c r="AA4" s="111" t="s">
        <v>103</v>
      </c>
      <c r="AB4" s="111" t="s">
        <v>104</v>
      </c>
      <c r="AC4" s="234"/>
      <c r="AD4" s="111" t="s">
        <v>102</v>
      </c>
      <c r="AE4" s="111" t="s">
        <v>103</v>
      </c>
      <c r="AF4" s="111" t="s">
        <v>104</v>
      </c>
      <c r="AG4" s="234"/>
      <c r="AH4" s="111" t="s">
        <v>102</v>
      </c>
      <c r="AI4" s="111" t="s">
        <v>103</v>
      </c>
      <c r="AJ4" s="111" t="s">
        <v>104</v>
      </c>
      <c r="AK4" s="234"/>
      <c r="AL4" s="111" t="s">
        <v>102</v>
      </c>
      <c r="AM4" s="111" t="s">
        <v>103</v>
      </c>
      <c r="AN4" s="111" t="s">
        <v>104</v>
      </c>
      <c r="AO4" s="234"/>
      <c r="AP4" s="111" t="s">
        <v>102</v>
      </c>
      <c r="AQ4" s="111" t="s">
        <v>103</v>
      </c>
      <c r="AR4" s="111" t="s">
        <v>104</v>
      </c>
      <c r="AS4" s="234"/>
      <c r="AT4" s="111" t="s">
        <v>102</v>
      </c>
      <c r="AU4" s="111" t="s">
        <v>103</v>
      </c>
      <c r="AV4" s="111" t="s">
        <v>104</v>
      </c>
    </row>
    <row r="5" spans="1:48" ht="16.5" thickTop="1" thickBot="1" x14ac:dyDescent="0.3">
      <c r="A5" s="112">
        <v>2018</v>
      </c>
      <c r="B5" s="128">
        <v>12467</v>
      </c>
      <c r="C5" s="128">
        <v>138302</v>
      </c>
      <c r="D5" s="129">
        <v>1466757</v>
      </c>
      <c r="E5" s="130">
        <v>2018</v>
      </c>
      <c r="F5" s="128">
        <v>12470</v>
      </c>
      <c r="G5" s="128">
        <v>136543</v>
      </c>
      <c r="H5" s="129">
        <v>2432660</v>
      </c>
      <c r="I5" s="130">
        <v>2018</v>
      </c>
      <c r="J5" s="128">
        <v>12487</v>
      </c>
      <c r="K5" s="128">
        <v>134757</v>
      </c>
      <c r="L5" s="129">
        <v>2379819</v>
      </c>
      <c r="M5" s="130">
        <v>2018</v>
      </c>
      <c r="N5" s="128">
        <v>12500</v>
      </c>
      <c r="O5" s="128">
        <v>140708</v>
      </c>
      <c r="P5" s="129">
        <v>2535789</v>
      </c>
      <c r="Q5" s="130">
        <v>12509</v>
      </c>
      <c r="R5" s="128">
        <v>12509</v>
      </c>
      <c r="S5" s="128">
        <v>137144</v>
      </c>
      <c r="T5" s="129">
        <v>2429314</v>
      </c>
      <c r="U5" s="130">
        <v>2018</v>
      </c>
      <c r="V5" s="128">
        <v>12516</v>
      </c>
      <c r="W5" s="128">
        <v>134609</v>
      </c>
      <c r="X5" s="129">
        <v>2374444</v>
      </c>
      <c r="Y5" s="130">
        <v>2018</v>
      </c>
      <c r="Z5" s="128">
        <v>12418</v>
      </c>
      <c r="AA5" s="128">
        <v>140414</v>
      </c>
      <c r="AB5" s="129">
        <v>2521314</v>
      </c>
      <c r="AC5" s="130">
        <v>2018</v>
      </c>
      <c r="AD5" s="128">
        <v>12445</v>
      </c>
      <c r="AE5" s="128">
        <v>135386</v>
      </c>
      <c r="AF5" s="129">
        <v>2371939</v>
      </c>
      <c r="AG5" s="130">
        <v>2018</v>
      </c>
      <c r="AH5" s="128">
        <v>12436</v>
      </c>
      <c r="AI5" s="128">
        <v>133156</v>
      </c>
      <c r="AJ5" s="129">
        <v>2354183</v>
      </c>
      <c r="AK5" s="130">
        <v>2018</v>
      </c>
      <c r="AL5" s="128">
        <v>12437</v>
      </c>
      <c r="AM5" s="128">
        <v>138862</v>
      </c>
      <c r="AN5" s="129">
        <v>2648674</v>
      </c>
      <c r="AO5" s="130">
        <v>2018</v>
      </c>
      <c r="AP5" s="128">
        <v>12447</v>
      </c>
      <c r="AQ5" s="128">
        <v>133416</v>
      </c>
      <c r="AR5" s="129">
        <v>2537817</v>
      </c>
      <c r="AS5" s="130">
        <v>2018</v>
      </c>
      <c r="AT5" s="128">
        <v>12452</v>
      </c>
      <c r="AU5" s="128">
        <v>134062</v>
      </c>
      <c r="AV5" s="129">
        <v>2572407</v>
      </c>
    </row>
    <row r="6" spans="1:48" ht="16.5" thickTop="1" thickBot="1" x14ac:dyDescent="0.3">
      <c r="A6" s="112">
        <v>2019</v>
      </c>
      <c r="B6" s="128">
        <v>12562</v>
      </c>
      <c r="C6" s="128">
        <v>142427</v>
      </c>
      <c r="D6" s="131">
        <v>2983645.02</v>
      </c>
      <c r="E6" s="130">
        <v>2019</v>
      </c>
      <c r="F6" s="128">
        <v>12547</v>
      </c>
      <c r="G6" s="128">
        <v>133616</v>
      </c>
      <c r="H6" s="131">
        <v>2470948.0099999998</v>
      </c>
      <c r="I6" s="130">
        <v>2019</v>
      </c>
      <c r="J6" s="128">
        <v>12607</v>
      </c>
      <c r="K6" s="128">
        <v>175160</v>
      </c>
      <c r="L6" s="131">
        <v>2817460.05</v>
      </c>
      <c r="M6" s="130">
        <v>2019</v>
      </c>
      <c r="N6" s="128">
        <v>12619</v>
      </c>
      <c r="O6" s="128">
        <v>183709</v>
      </c>
      <c r="P6" s="131">
        <v>3046858.74</v>
      </c>
      <c r="Q6" s="130">
        <v>2019</v>
      </c>
      <c r="R6" s="128">
        <v>12632</v>
      </c>
      <c r="S6" s="128">
        <v>180262</v>
      </c>
      <c r="T6" s="131">
        <v>2875434.81</v>
      </c>
      <c r="U6" s="130">
        <v>2019</v>
      </c>
      <c r="V6" s="128">
        <v>12543</v>
      </c>
      <c r="W6" s="128">
        <v>173815</v>
      </c>
      <c r="X6" s="131">
        <v>2760030.36</v>
      </c>
      <c r="Y6" s="130">
        <v>2019</v>
      </c>
      <c r="Z6" s="128">
        <v>12517</v>
      </c>
      <c r="AA6" s="128">
        <v>171665</v>
      </c>
      <c r="AB6" s="131">
        <v>2687846.51</v>
      </c>
      <c r="AC6" s="130">
        <v>2019</v>
      </c>
      <c r="AD6" s="128">
        <v>12521</v>
      </c>
      <c r="AE6" s="128">
        <v>171481</v>
      </c>
      <c r="AF6" s="211">
        <v>2691082.02</v>
      </c>
      <c r="AG6" s="130">
        <v>2019</v>
      </c>
      <c r="AH6" s="128">
        <v>12523</v>
      </c>
      <c r="AI6" s="128">
        <v>171701</v>
      </c>
      <c r="AJ6" s="131">
        <v>2702552.07</v>
      </c>
      <c r="AK6" s="130">
        <v>2019</v>
      </c>
      <c r="AL6" s="128"/>
      <c r="AM6" s="128"/>
      <c r="AN6" s="131"/>
      <c r="AO6" s="130">
        <v>2019</v>
      </c>
      <c r="AP6" s="128"/>
      <c r="AQ6" s="128"/>
      <c r="AR6" s="131"/>
      <c r="AS6" s="130">
        <v>2019</v>
      </c>
      <c r="AT6" s="128"/>
      <c r="AU6" s="128"/>
      <c r="AV6" s="131"/>
    </row>
    <row r="7" spans="1:48" ht="16.5" thickTop="1" thickBot="1" x14ac:dyDescent="0.3">
      <c r="A7" s="112">
        <v>2020</v>
      </c>
      <c r="B7" s="130"/>
      <c r="C7" s="130"/>
      <c r="D7" s="131"/>
      <c r="E7" s="130">
        <v>2020</v>
      </c>
      <c r="F7" s="130"/>
      <c r="G7" s="130"/>
      <c r="H7" s="130"/>
      <c r="I7" s="130">
        <v>2020</v>
      </c>
      <c r="J7" s="130"/>
      <c r="K7" s="130"/>
      <c r="L7" s="130"/>
      <c r="M7" s="130">
        <v>2020</v>
      </c>
      <c r="N7" s="130"/>
      <c r="O7" s="130"/>
      <c r="P7" s="130"/>
      <c r="Q7" s="130">
        <v>2020</v>
      </c>
      <c r="R7" s="130"/>
      <c r="S7" s="130"/>
      <c r="T7" s="130"/>
      <c r="U7" s="130">
        <v>2020</v>
      </c>
      <c r="V7" s="130"/>
      <c r="W7" s="130"/>
      <c r="X7" s="130"/>
      <c r="Y7" s="130">
        <v>2020</v>
      </c>
      <c r="Z7" s="130"/>
      <c r="AA7" s="130"/>
      <c r="AB7" s="130"/>
      <c r="AC7" s="130">
        <v>2020</v>
      </c>
      <c r="AD7" s="130"/>
      <c r="AE7" s="130"/>
      <c r="AF7" s="130"/>
      <c r="AG7" s="130">
        <v>2020</v>
      </c>
      <c r="AH7" s="130"/>
      <c r="AI7" s="130"/>
      <c r="AJ7" s="130"/>
      <c r="AK7" s="130">
        <v>2020</v>
      </c>
      <c r="AL7" s="130"/>
      <c r="AM7" s="130"/>
      <c r="AN7" s="130"/>
      <c r="AO7" s="130">
        <v>2020</v>
      </c>
      <c r="AP7" s="130"/>
      <c r="AQ7" s="130"/>
      <c r="AR7" s="130"/>
      <c r="AS7" s="130">
        <v>2020</v>
      </c>
      <c r="AT7" s="130"/>
      <c r="AU7" s="130"/>
      <c r="AV7" s="130"/>
    </row>
    <row r="8" spans="1:48" ht="16.5" thickTop="1" thickBot="1" x14ac:dyDescent="0.3">
      <c r="A8" s="112">
        <v>2021</v>
      </c>
      <c r="B8" s="130"/>
      <c r="C8" s="130"/>
      <c r="D8" s="131"/>
      <c r="E8" s="130">
        <v>2021</v>
      </c>
      <c r="F8" s="130"/>
      <c r="G8" s="130"/>
      <c r="H8" s="130"/>
      <c r="I8" s="130">
        <v>2021</v>
      </c>
      <c r="J8" s="130"/>
      <c r="K8" s="130"/>
      <c r="L8" s="130"/>
      <c r="M8" s="130">
        <v>2021</v>
      </c>
      <c r="N8" s="130"/>
      <c r="O8" s="130"/>
      <c r="P8" s="130"/>
      <c r="Q8" s="130">
        <v>2021</v>
      </c>
      <c r="R8" s="130"/>
      <c r="S8" s="130"/>
      <c r="T8" s="130"/>
      <c r="U8" s="130">
        <v>2021</v>
      </c>
      <c r="V8" s="130"/>
      <c r="W8" s="130"/>
      <c r="X8" s="130"/>
      <c r="Y8" s="130">
        <v>2021</v>
      </c>
      <c r="Z8" s="130"/>
      <c r="AA8" s="130"/>
      <c r="AB8" s="130"/>
      <c r="AC8" s="130">
        <v>2021</v>
      </c>
      <c r="AD8" s="130"/>
      <c r="AE8" s="130"/>
      <c r="AF8" s="130"/>
      <c r="AG8" s="130">
        <v>2021</v>
      </c>
      <c r="AH8" s="130"/>
      <c r="AI8" s="130"/>
      <c r="AJ8" s="130"/>
      <c r="AK8" s="130">
        <v>2021</v>
      </c>
      <c r="AL8" s="130"/>
      <c r="AM8" s="130"/>
      <c r="AN8" s="130"/>
      <c r="AO8" s="130">
        <v>2021</v>
      </c>
      <c r="AP8" s="130"/>
      <c r="AQ8" s="130"/>
      <c r="AR8" s="130"/>
      <c r="AS8" s="130">
        <v>2021</v>
      </c>
      <c r="AT8" s="130"/>
      <c r="AU8" s="130"/>
      <c r="AV8" s="130"/>
    </row>
    <row r="9" spans="1:48" ht="15.75" thickTop="1" x14ac:dyDescent="0.25"/>
    <row r="10" spans="1:48" ht="15.75" thickBot="1" x14ac:dyDescent="0.3"/>
    <row r="11" spans="1:48" ht="48" thickTop="1" thickBot="1" x14ac:dyDescent="0.75">
      <c r="A11" s="230" t="s">
        <v>105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9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spans="1:48" ht="21.75" thickTop="1" x14ac:dyDescent="0.35">
      <c r="A12" s="113"/>
      <c r="B12" s="132" t="s">
        <v>96</v>
      </c>
      <c r="C12" s="132" t="s">
        <v>106</v>
      </c>
      <c r="D12" s="132" t="s">
        <v>98</v>
      </c>
      <c r="E12" s="132" t="s">
        <v>99</v>
      </c>
      <c r="F12" s="132" t="s">
        <v>100</v>
      </c>
      <c r="G12" s="132" t="s">
        <v>101</v>
      </c>
      <c r="H12" s="132" t="s">
        <v>107</v>
      </c>
      <c r="I12" s="132" t="s">
        <v>108</v>
      </c>
      <c r="J12" s="132" t="s">
        <v>109</v>
      </c>
      <c r="K12" s="132" t="s">
        <v>110</v>
      </c>
      <c r="L12" s="132" t="s">
        <v>111</v>
      </c>
      <c r="M12" s="132" t="s">
        <v>112</v>
      </c>
    </row>
    <row r="13" spans="1:48" ht="21" x14ac:dyDescent="0.35">
      <c r="A13" s="151" t="s">
        <v>203</v>
      </c>
      <c r="B13" s="153">
        <v>12467</v>
      </c>
      <c r="C13" s="153">
        <v>12470</v>
      </c>
      <c r="D13" s="153">
        <v>12487</v>
      </c>
      <c r="E13" s="153">
        <v>12500</v>
      </c>
      <c r="F13" s="153">
        <v>12509</v>
      </c>
      <c r="G13" s="153">
        <v>12516</v>
      </c>
      <c r="H13" s="153">
        <v>12418</v>
      </c>
      <c r="I13" s="153">
        <v>12445</v>
      </c>
      <c r="J13" s="153">
        <v>12436</v>
      </c>
      <c r="K13" s="153">
        <v>12437</v>
      </c>
      <c r="L13" s="153">
        <v>12447</v>
      </c>
      <c r="M13" s="153">
        <v>12452</v>
      </c>
    </row>
    <row r="14" spans="1:48" ht="21" x14ac:dyDescent="0.35">
      <c r="A14" s="145" t="s">
        <v>204</v>
      </c>
      <c r="B14" s="133">
        <v>12516</v>
      </c>
      <c r="C14" s="133">
        <f>B15+21</f>
        <v>12583</v>
      </c>
      <c r="D14" s="133">
        <f>C14+21</f>
        <v>12604</v>
      </c>
      <c r="E14" s="133">
        <f>D14+21</f>
        <v>12625</v>
      </c>
      <c r="F14" s="133">
        <f t="shared" ref="F14:M14" si="0">E14+21</f>
        <v>12646</v>
      </c>
      <c r="G14" s="133">
        <f t="shared" si="0"/>
        <v>12667</v>
      </c>
      <c r="H14" s="133">
        <f t="shared" si="0"/>
        <v>12688</v>
      </c>
      <c r="I14" s="133">
        <f t="shared" si="0"/>
        <v>12709</v>
      </c>
      <c r="J14" s="133">
        <f t="shared" si="0"/>
        <v>12730</v>
      </c>
      <c r="K14" s="133">
        <f t="shared" si="0"/>
        <v>12751</v>
      </c>
      <c r="L14" s="133">
        <f t="shared" si="0"/>
        <v>12772</v>
      </c>
      <c r="M14" s="133">
        <f t="shared" si="0"/>
        <v>12793</v>
      </c>
    </row>
    <row r="15" spans="1:48" ht="21" x14ac:dyDescent="0.35">
      <c r="A15" s="152" t="s">
        <v>205</v>
      </c>
      <c r="B15" s="154">
        <f>B6</f>
        <v>12562</v>
      </c>
      <c r="C15" s="154">
        <f>F6</f>
        <v>12547</v>
      </c>
      <c r="D15" s="154">
        <f>J6</f>
        <v>12607</v>
      </c>
      <c r="E15" s="154">
        <f>N6</f>
        <v>12619</v>
      </c>
      <c r="F15" s="154">
        <f>R6</f>
        <v>12632</v>
      </c>
      <c r="G15" s="154">
        <f>V6</f>
        <v>12543</v>
      </c>
      <c r="H15" s="154">
        <f>Z6</f>
        <v>12517</v>
      </c>
      <c r="I15" s="154">
        <v>12521</v>
      </c>
      <c r="J15" s="154">
        <v>12670</v>
      </c>
      <c r="K15" s="154"/>
      <c r="L15" s="154"/>
      <c r="M15" s="154"/>
    </row>
    <row r="16" spans="1:48" ht="21" x14ac:dyDescent="0.35">
      <c r="A16" s="136" t="s">
        <v>156</v>
      </c>
      <c r="B16" s="133">
        <f t="shared" ref="B16:G16" si="1">B15/B14*100</f>
        <v>100.36752956216044</v>
      </c>
      <c r="C16" s="133">
        <f t="shared" si="1"/>
        <v>99.713899705952485</v>
      </c>
      <c r="D16" s="133">
        <f t="shared" si="1"/>
        <v>100.02380196762932</v>
      </c>
      <c r="E16" s="133">
        <f t="shared" si="1"/>
        <v>99.952475247524745</v>
      </c>
      <c r="F16" s="133">
        <f t="shared" si="1"/>
        <v>99.889293057093155</v>
      </c>
      <c r="G16" s="133">
        <f t="shared" si="1"/>
        <v>99.021078392673871</v>
      </c>
      <c r="H16" s="133">
        <f t="shared" ref="H16:M16" si="2">H15/H14*100</f>
        <v>98.652269861286257</v>
      </c>
      <c r="I16" s="133">
        <f t="shared" si="2"/>
        <v>98.520733338578964</v>
      </c>
      <c r="J16" s="133">
        <f t="shared" si="2"/>
        <v>99.528672427337</v>
      </c>
      <c r="K16" s="133">
        <f t="shared" si="2"/>
        <v>0</v>
      </c>
      <c r="L16" s="133">
        <f t="shared" si="2"/>
        <v>0</v>
      </c>
      <c r="M16" s="133">
        <f t="shared" si="2"/>
        <v>0</v>
      </c>
    </row>
    <row r="18" spans="1:14" x14ac:dyDescent="0.25">
      <c r="A18" t="s">
        <v>157</v>
      </c>
      <c r="B18" s="146">
        <f>B15*2%</f>
        <v>251.24</v>
      </c>
      <c r="F18" s="139"/>
    </row>
    <row r="19" spans="1:14" x14ac:dyDescent="0.25">
      <c r="A19" t="s">
        <v>158</v>
      </c>
      <c r="B19" s="146">
        <f>B18/12</f>
        <v>20.936666666666667</v>
      </c>
      <c r="F19" s="141"/>
      <c r="G19" s="140"/>
      <c r="H19" s="141"/>
      <c r="L19" t="s">
        <v>196</v>
      </c>
    </row>
    <row r="20" spans="1:14" x14ac:dyDescent="0.25">
      <c r="B20" s="140"/>
      <c r="C20" s="140"/>
      <c r="L20" t="s">
        <v>192</v>
      </c>
    </row>
    <row r="21" spans="1:14" x14ac:dyDescent="0.25">
      <c r="L21" t="s">
        <v>109</v>
      </c>
      <c r="M21">
        <v>48</v>
      </c>
    </row>
    <row r="22" spans="1:14" x14ac:dyDescent="0.25">
      <c r="L22" t="s">
        <v>191</v>
      </c>
      <c r="M22">
        <v>88</v>
      </c>
    </row>
    <row r="23" spans="1:14" x14ac:dyDescent="0.25">
      <c r="A23" t="s">
        <v>161</v>
      </c>
      <c r="L23" t="s">
        <v>193</v>
      </c>
      <c r="M23">
        <v>4</v>
      </c>
    </row>
    <row r="24" spans="1:14" x14ac:dyDescent="0.25">
      <c r="A24" t="s">
        <v>164</v>
      </c>
      <c r="L24" t="s">
        <v>194</v>
      </c>
      <c r="M24">
        <v>6</v>
      </c>
    </row>
    <row r="25" spans="1:14" x14ac:dyDescent="0.25">
      <c r="L25" t="s">
        <v>195</v>
      </c>
      <c r="M25">
        <v>1</v>
      </c>
    </row>
    <row r="26" spans="1:14" x14ac:dyDescent="0.25">
      <c r="M26">
        <f>SUM(M21:M25)</f>
        <v>147</v>
      </c>
    </row>
    <row r="27" spans="1:14" x14ac:dyDescent="0.25">
      <c r="M27">
        <v>1521</v>
      </c>
    </row>
    <row r="28" spans="1:14" x14ac:dyDescent="0.25">
      <c r="M28">
        <f>SUM(M26:M27)</f>
        <v>1668</v>
      </c>
      <c r="N28" t="s">
        <v>201</v>
      </c>
    </row>
    <row r="29" spans="1:14" x14ac:dyDescent="0.25">
      <c r="L29" t="s">
        <v>197</v>
      </c>
      <c r="M29">
        <v>2</v>
      </c>
      <c r="N29" t="s">
        <v>202</v>
      </c>
    </row>
    <row r="30" spans="1:14" x14ac:dyDescent="0.25">
      <c r="M30">
        <f>SUM(M28:M29)</f>
        <v>1670</v>
      </c>
    </row>
    <row r="33" spans="1:13" x14ac:dyDescent="0.25">
      <c r="L33" t="s">
        <v>198</v>
      </c>
      <c r="M33" s="140">
        <f>J15/1000*6</f>
        <v>76.02</v>
      </c>
    </row>
    <row r="34" spans="1:13" x14ac:dyDescent="0.25">
      <c r="L34" t="s">
        <v>199</v>
      </c>
      <c r="M34">
        <v>130</v>
      </c>
    </row>
    <row r="35" spans="1:13" ht="15.75" thickBot="1" x14ac:dyDescent="0.3">
      <c r="C35" s="148"/>
      <c r="D35" s="148"/>
      <c r="L35" t="s">
        <v>200</v>
      </c>
      <c r="M35" s="140">
        <f>M34-M33</f>
        <v>53.980000000000004</v>
      </c>
    </row>
    <row r="36" spans="1:13" ht="48" customHeight="1" thickTop="1" thickBot="1" x14ac:dyDescent="0.55000000000000004">
      <c r="A36" s="230" t="s">
        <v>113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2"/>
    </row>
    <row r="37" spans="1:13" ht="21.75" thickTop="1" x14ac:dyDescent="0.35">
      <c r="A37" s="135"/>
      <c r="B37" s="132" t="s">
        <v>96</v>
      </c>
      <c r="C37" s="132" t="s">
        <v>106</v>
      </c>
      <c r="D37" s="132" t="s">
        <v>98</v>
      </c>
      <c r="E37" s="132" t="s">
        <v>99</v>
      </c>
      <c r="F37" s="132" t="s">
        <v>100</v>
      </c>
      <c r="G37" s="132" t="s">
        <v>101</v>
      </c>
      <c r="H37" s="132" t="s">
        <v>107</v>
      </c>
      <c r="I37" s="132" t="s">
        <v>108</v>
      </c>
      <c r="J37" s="132" t="s">
        <v>109</v>
      </c>
      <c r="K37" s="132" t="s">
        <v>110</v>
      </c>
      <c r="L37" s="132" t="s">
        <v>111</v>
      </c>
      <c r="M37" s="132" t="s">
        <v>112</v>
      </c>
    </row>
    <row r="38" spans="1:13" ht="21" x14ac:dyDescent="0.35">
      <c r="A38" s="151">
        <v>2018</v>
      </c>
      <c r="B38" s="153">
        <f>C5</f>
        <v>138302</v>
      </c>
      <c r="C38" s="153">
        <f>G5</f>
        <v>136543</v>
      </c>
      <c r="D38" s="153">
        <f>K5</f>
        <v>134757</v>
      </c>
      <c r="E38" s="153">
        <f>O5</f>
        <v>140708</v>
      </c>
      <c r="F38" s="153">
        <f>S5</f>
        <v>137144</v>
      </c>
      <c r="G38" s="153">
        <f>W5</f>
        <v>134609</v>
      </c>
      <c r="H38" s="153">
        <f>AA5</f>
        <v>140414</v>
      </c>
      <c r="I38" s="153">
        <f>AE5</f>
        <v>135386</v>
      </c>
      <c r="J38" s="153">
        <f>AI5</f>
        <v>133156</v>
      </c>
      <c r="K38" s="153">
        <f>AM5</f>
        <v>138862</v>
      </c>
      <c r="L38" s="153">
        <f>AQ5</f>
        <v>133416</v>
      </c>
      <c r="M38" s="153">
        <f>AU5</f>
        <v>134062</v>
      </c>
    </row>
    <row r="39" spans="1:13" ht="21" x14ac:dyDescent="0.35">
      <c r="A39" s="149" t="s">
        <v>165</v>
      </c>
      <c r="B39" s="133">
        <f>B38*1.02</f>
        <v>141068.04</v>
      </c>
      <c r="C39" s="133">
        <f t="shared" ref="C39:M39" si="3">B39*1.02</f>
        <v>143889.4008</v>
      </c>
      <c r="D39" s="133">
        <f t="shared" si="3"/>
        <v>146767.18881600001</v>
      </c>
      <c r="E39" s="133">
        <f t="shared" si="3"/>
        <v>149702.53259232</v>
      </c>
      <c r="F39" s="133">
        <f t="shared" si="3"/>
        <v>152696.5832441664</v>
      </c>
      <c r="G39" s="133">
        <f t="shared" si="3"/>
        <v>155750.51490904973</v>
      </c>
      <c r="H39" s="133">
        <f t="shared" si="3"/>
        <v>158865.52520723073</v>
      </c>
      <c r="I39" s="133">
        <f t="shared" si="3"/>
        <v>162042.83571137534</v>
      </c>
      <c r="J39" s="133">
        <f t="shared" si="3"/>
        <v>165283.69242560284</v>
      </c>
      <c r="K39" s="133">
        <f t="shared" si="3"/>
        <v>168589.3662741149</v>
      </c>
      <c r="L39" s="133">
        <f t="shared" si="3"/>
        <v>171961.15359959719</v>
      </c>
      <c r="M39" s="133">
        <f t="shared" si="3"/>
        <v>175400.37667158915</v>
      </c>
    </row>
    <row r="40" spans="1:13" ht="21" x14ac:dyDescent="0.35">
      <c r="A40" s="152" t="s">
        <v>62</v>
      </c>
      <c r="B40" s="154">
        <f>C6</f>
        <v>142427</v>
      </c>
      <c r="C40" s="154">
        <f>G6</f>
        <v>133616</v>
      </c>
      <c r="D40" s="154">
        <f>K6</f>
        <v>175160</v>
      </c>
      <c r="E40" s="154">
        <f>O6</f>
        <v>183709</v>
      </c>
      <c r="F40" s="154">
        <f>S6</f>
        <v>180262</v>
      </c>
      <c r="G40" s="154">
        <f>W6</f>
        <v>173815</v>
      </c>
      <c r="H40" s="154">
        <f>AA6</f>
        <v>171665</v>
      </c>
      <c r="I40" s="154">
        <v>171481</v>
      </c>
      <c r="J40" s="154">
        <v>171701</v>
      </c>
      <c r="K40" s="154"/>
      <c r="L40" s="154"/>
      <c r="M40" s="154"/>
    </row>
    <row r="41" spans="1:13" ht="21" x14ac:dyDescent="0.35">
      <c r="A41" s="136" t="s">
        <v>150</v>
      </c>
      <c r="B41" s="133">
        <f t="shared" ref="B41:M41" si="4">B40/B39*100</f>
        <v>100.96333655730952</v>
      </c>
      <c r="C41" s="133">
        <f t="shared" si="4"/>
        <v>92.860210173312495</v>
      </c>
      <c r="D41" s="133">
        <f t="shared" si="4"/>
        <v>119.34547592895279</v>
      </c>
      <c r="E41" s="133">
        <f t="shared" si="4"/>
        <v>122.71602678913169</v>
      </c>
      <c r="F41" s="133">
        <f t="shared" si="4"/>
        <v>118.05241228728455</v>
      </c>
      <c r="G41" s="133">
        <f t="shared" si="4"/>
        <v>111.59834694703834</v>
      </c>
      <c r="H41" s="133">
        <f t="shared" si="4"/>
        <v>108.05679821098575</v>
      </c>
      <c r="I41" s="133">
        <f t="shared" si="4"/>
        <v>105.82448723955655</v>
      </c>
      <c r="J41" s="133">
        <f t="shared" si="4"/>
        <v>103.88260177408955</v>
      </c>
      <c r="K41" s="133">
        <f t="shared" si="4"/>
        <v>0</v>
      </c>
      <c r="L41" s="133">
        <f t="shared" si="4"/>
        <v>0</v>
      </c>
      <c r="M41" s="133">
        <f t="shared" si="4"/>
        <v>0</v>
      </c>
    </row>
    <row r="43" spans="1:13" ht="21" x14ac:dyDescent="0.35">
      <c r="A43" s="113" t="s">
        <v>166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</row>
    <row r="44" spans="1:13" ht="21" x14ac:dyDescent="0.35">
      <c r="A44" s="134"/>
      <c r="B44" s="113"/>
      <c r="C44" s="113"/>
      <c r="D44" s="113"/>
      <c r="E44" s="113"/>
      <c r="F44" s="113"/>
      <c r="G44" s="113"/>
      <c r="H44" s="113"/>
      <c r="I44" s="113"/>
      <c r="J44" s="113"/>
      <c r="K44" s="225"/>
      <c r="L44" s="113"/>
      <c r="M44" s="113"/>
    </row>
    <row r="45" spans="1:13" ht="21" x14ac:dyDescent="0.35">
      <c r="A45" s="134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</row>
    <row r="46" spans="1:13" ht="21" x14ac:dyDescent="0.3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225"/>
      <c r="L46" s="113"/>
      <c r="M46" s="113"/>
    </row>
    <row r="47" spans="1:13" ht="21" x14ac:dyDescent="0.3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</row>
    <row r="48" spans="1:13" ht="21" x14ac:dyDescent="0.3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</row>
    <row r="49" spans="1:13" ht="21" x14ac:dyDescent="0.3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</row>
    <row r="50" spans="1:13" ht="21" x14ac:dyDescent="0.3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</row>
    <row r="51" spans="1:13" ht="21" x14ac:dyDescent="0.35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</row>
    <row r="52" spans="1:13" ht="21" x14ac:dyDescent="0.3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</row>
    <row r="53" spans="1:13" ht="21" x14ac:dyDescent="0.3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</row>
    <row r="54" spans="1:13" ht="21" x14ac:dyDescent="0.35">
      <c r="A54" s="113"/>
      <c r="B54" s="134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</row>
    <row r="56" spans="1:13" ht="15.75" thickBot="1" x14ac:dyDescent="0.3"/>
    <row r="57" spans="1:13" ht="48" customHeight="1" thickTop="1" thickBot="1" x14ac:dyDescent="0.55000000000000004">
      <c r="A57" s="230" t="s">
        <v>114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2"/>
    </row>
    <row r="58" spans="1:13" ht="21.75" thickTop="1" x14ac:dyDescent="0.35">
      <c r="A58" s="135"/>
      <c r="B58" s="132" t="s">
        <v>96</v>
      </c>
      <c r="C58" s="132" t="s">
        <v>106</v>
      </c>
      <c r="D58" s="132" t="s">
        <v>98</v>
      </c>
      <c r="E58" s="132" t="s">
        <v>99</v>
      </c>
      <c r="F58" s="132" t="s">
        <v>100</v>
      </c>
      <c r="G58" s="132" t="s">
        <v>101</v>
      </c>
      <c r="H58" s="132" t="s">
        <v>107</v>
      </c>
      <c r="I58" s="132" t="s">
        <v>108</v>
      </c>
      <c r="J58" s="132" t="s">
        <v>109</v>
      </c>
      <c r="K58" s="132" t="s">
        <v>110</v>
      </c>
      <c r="L58" s="132" t="s">
        <v>111</v>
      </c>
      <c r="M58" s="132" t="s">
        <v>112</v>
      </c>
    </row>
    <row r="59" spans="1:13" ht="21" x14ac:dyDescent="0.35">
      <c r="A59" s="151">
        <v>2018</v>
      </c>
      <c r="B59" s="153">
        <f>D5</f>
        <v>1466757</v>
      </c>
      <c r="C59" s="153">
        <f>H5</f>
        <v>2432660</v>
      </c>
      <c r="D59" s="153">
        <f>L5</f>
        <v>2379819</v>
      </c>
      <c r="E59" s="153">
        <f>P5</f>
        <v>2535789</v>
      </c>
      <c r="F59" s="153">
        <f>X5</f>
        <v>2374444</v>
      </c>
      <c r="G59" s="153">
        <f>X5</f>
        <v>2374444</v>
      </c>
      <c r="H59" s="153">
        <f>AB5</f>
        <v>2521314</v>
      </c>
      <c r="I59" s="153">
        <f>AF5</f>
        <v>2371939</v>
      </c>
      <c r="J59" s="153">
        <f>AJ5</f>
        <v>2354183</v>
      </c>
      <c r="K59" s="153">
        <f>AN5</f>
        <v>2648674</v>
      </c>
      <c r="L59" s="153">
        <f>AR5</f>
        <v>2537817</v>
      </c>
      <c r="M59" s="153">
        <f>AV5</f>
        <v>2572407</v>
      </c>
    </row>
    <row r="60" spans="1:13" ht="21" x14ac:dyDescent="0.35">
      <c r="A60" s="149" t="s">
        <v>165</v>
      </c>
      <c r="B60" s="133">
        <v>2900000</v>
      </c>
      <c r="C60" s="133">
        <v>2950000</v>
      </c>
      <c r="D60" s="133">
        <v>3000000</v>
      </c>
      <c r="E60" s="133">
        <v>3050000</v>
      </c>
      <c r="F60" s="133">
        <v>3100000</v>
      </c>
      <c r="G60" s="133">
        <v>3150000</v>
      </c>
      <c r="H60" s="133">
        <v>3210000</v>
      </c>
      <c r="I60" s="133">
        <v>3660000</v>
      </c>
      <c r="J60" s="133">
        <v>4110000</v>
      </c>
      <c r="K60" s="133">
        <v>4560000</v>
      </c>
      <c r="L60" s="133">
        <v>5050000</v>
      </c>
      <c r="M60" s="133">
        <v>5500000</v>
      </c>
    </row>
    <row r="61" spans="1:13" ht="21" x14ac:dyDescent="0.35">
      <c r="A61" s="152" t="s">
        <v>62</v>
      </c>
      <c r="B61" s="154">
        <f>D6</f>
        <v>2983645.02</v>
      </c>
      <c r="C61" s="154">
        <f>H6</f>
        <v>2470948.0099999998</v>
      </c>
      <c r="D61" s="154">
        <f>L6</f>
        <v>2817460.05</v>
      </c>
      <c r="E61" s="154">
        <f>P6</f>
        <v>3046858.74</v>
      </c>
      <c r="F61" s="154">
        <f>T6</f>
        <v>2875434.81</v>
      </c>
      <c r="G61" s="154">
        <f>X6</f>
        <v>2760030.36</v>
      </c>
      <c r="H61" s="154">
        <f>AB6</f>
        <v>2687846.51</v>
      </c>
      <c r="I61" s="154">
        <v>2691082.02</v>
      </c>
      <c r="J61" s="154">
        <v>2702552.07</v>
      </c>
      <c r="K61" s="154"/>
      <c r="L61" s="154"/>
      <c r="M61" s="154"/>
    </row>
    <row r="62" spans="1:13" ht="21" x14ac:dyDescent="0.35">
      <c r="A62" s="136" t="s">
        <v>150</v>
      </c>
      <c r="B62" s="133">
        <f t="shared" ref="B62:M62" si="5">B61/B60*100</f>
        <v>102.88431103448276</v>
      </c>
      <c r="C62" s="133">
        <f t="shared" si="5"/>
        <v>83.760949491525423</v>
      </c>
      <c r="D62" s="133">
        <f t="shared" si="5"/>
        <v>93.915334999999985</v>
      </c>
      <c r="E62" s="133">
        <f t="shared" si="5"/>
        <v>99.897007868852455</v>
      </c>
      <c r="F62" s="133">
        <f t="shared" si="5"/>
        <v>92.755961612903221</v>
      </c>
      <c r="G62" s="133">
        <f t="shared" si="5"/>
        <v>87.620011428571416</v>
      </c>
      <c r="H62" s="133">
        <f t="shared" si="5"/>
        <v>83.733536137071638</v>
      </c>
      <c r="I62" s="133">
        <f t="shared" si="5"/>
        <v>73.526831147540989</v>
      </c>
      <c r="J62" s="133">
        <f t="shared" si="5"/>
        <v>65.755524817518236</v>
      </c>
      <c r="K62" s="133">
        <f t="shared" si="5"/>
        <v>0</v>
      </c>
      <c r="L62" s="133">
        <f t="shared" si="5"/>
        <v>0</v>
      </c>
      <c r="M62" s="133">
        <f t="shared" si="5"/>
        <v>0</v>
      </c>
    </row>
    <row r="64" spans="1:13" x14ac:dyDescent="0.25">
      <c r="A64" s="150" t="s">
        <v>167</v>
      </c>
    </row>
    <row r="67" spans="8:13" x14ac:dyDescent="0.25">
      <c r="H67" s="139"/>
      <c r="I67" s="139"/>
      <c r="J67" s="139"/>
      <c r="K67" s="139"/>
      <c r="L67" s="139"/>
      <c r="M67" s="139"/>
    </row>
    <row r="68" spans="8:13" x14ac:dyDescent="0.25">
      <c r="H68" s="142"/>
    </row>
    <row r="70" spans="8:13" x14ac:dyDescent="0.25">
      <c r="M70" s="139"/>
    </row>
    <row r="71" spans="8:13" x14ac:dyDescent="0.25">
      <c r="I71" s="139"/>
    </row>
    <row r="72" spans="8:13" x14ac:dyDescent="0.25">
      <c r="I72" s="139"/>
    </row>
    <row r="73" spans="8:13" x14ac:dyDescent="0.25">
      <c r="I73" s="139"/>
    </row>
    <row r="74" spans="8:13" x14ac:dyDescent="0.25">
      <c r="I74" s="139"/>
    </row>
    <row r="75" spans="8:13" x14ac:dyDescent="0.25">
      <c r="I75" s="139"/>
    </row>
    <row r="87" spans="5:5" x14ac:dyDescent="0.25">
      <c r="E87" s="143"/>
    </row>
    <row r="88" spans="5:5" x14ac:dyDescent="0.25">
      <c r="E88" s="5"/>
    </row>
    <row r="89" spans="5:5" x14ac:dyDescent="0.25">
      <c r="E89" s="143"/>
    </row>
    <row r="90" spans="5:5" x14ac:dyDescent="0.25">
      <c r="E90" s="5"/>
    </row>
  </sheetData>
  <mergeCells count="29">
    <mergeCell ref="AG3:AG4"/>
    <mergeCell ref="AS3:AS4"/>
    <mergeCell ref="AT3:AV3"/>
    <mergeCell ref="AH3:AJ3"/>
    <mergeCell ref="AK3:AK4"/>
    <mergeCell ref="AL3:AN3"/>
    <mergeCell ref="AO3:AO4"/>
    <mergeCell ref="AP3:AR3"/>
    <mergeCell ref="A36:M36"/>
    <mergeCell ref="Y3:Y4"/>
    <mergeCell ref="Z3:AB3"/>
    <mergeCell ref="AC3:AC4"/>
    <mergeCell ref="AD3:AF3"/>
    <mergeCell ref="Y2:AV2"/>
    <mergeCell ref="A57:M57"/>
    <mergeCell ref="A2:X2"/>
    <mergeCell ref="A3:A4"/>
    <mergeCell ref="B3:D3"/>
    <mergeCell ref="E3:E4"/>
    <mergeCell ref="F3:H3"/>
    <mergeCell ref="I3:I4"/>
    <mergeCell ref="J3:L3"/>
    <mergeCell ref="M3:M4"/>
    <mergeCell ref="N3:P3"/>
    <mergeCell ref="Q3:Q4"/>
    <mergeCell ref="R3:T3"/>
    <mergeCell ref="U3:U4"/>
    <mergeCell ref="V3:X3"/>
    <mergeCell ref="A11:M11"/>
  </mergeCells>
  <pageMargins left="0.7" right="0.7" top="0.75" bottom="0.75" header="0.3" footer="0.3"/>
  <pageSetup scale="45" orientation="landscape" horizontalDpi="4294967295" verticalDpi="4294967295" r:id="rId1"/>
  <rowBreaks count="1" manualBreakCount="1">
    <brk id="55" max="16383" man="1"/>
  </rowBreaks>
  <colBreaks count="1" manualBreakCount="1">
    <brk id="13" max="104857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20" sqref="H20"/>
    </sheetView>
  </sheetViews>
  <sheetFormatPr baseColWidth="10" defaultRowHeight="15" x14ac:dyDescent="0.25"/>
  <cols>
    <col min="1" max="1" width="12.7109375" customWidth="1"/>
    <col min="2" max="2" width="14" customWidth="1"/>
    <col min="3" max="4" width="16" customWidth="1"/>
    <col min="5" max="5" width="18.85546875" customWidth="1"/>
    <col min="6" max="6" width="26.5703125" customWidth="1"/>
    <col min="7" max="7" width="16.7109375" customWidth="1"/>
    <col min="8" max="8" width="26.5703125" customWidth="1"/>
  </cols>
  <sheetData>
    <row r="1" spans="1:9" x14ac:dyDescent="0.25">
      <c r="A1" t="s">
        <v>20</v>
      </c>
    </row>
    <row r="2" spans="1:9" ht="19.5" thickBot="1" x14ac:dyDescent="0.45">
      <c r="A2" s="281" t="s">
        <v>12</v>
      </c>
      <c r="B2" s="281"/>
      <c r="C2" s="281"/>
      <c r="D2" s="281"/>
      <c r="E2" s="281"/>
      <c r="F2" s="281"/>
      <c r="G2" s="281"/>
      <c r="H2" s="281"/>
    </row>
    <row r="3" spans="1:9" ht="15" customHeight="1" x14ac:dyDescent="0.25">
      <c r="A3" s="246" t="s">
        <v>21</v>
      </c>
      <c r="B3" s="11"/>
      <c r="C3" s="248" t="s">
        <v>27</v>
      </c>
      <c r="D3" s="35"/>
      <c r="E3" s="250" t="s">
        <v>28</v>
      </c>
      <c r="F3" s="252" t="s">
        <v>29</v>
      </c>
      <c r="G3" s="254" t="s">
        <v>33</v>
      </c>
      <c r="H3" s="254" t="s">
        <v>30</v>
      </c>
    </row>
    <row r="4" spans="1:9" ht="30.75" customHeight="1" x14ac:dyDescent="0.25">
      <c r="A4" s="247"/>
      <c r="B4" s="12">
        <v>2018</v>
      </c>
      <c r="C4" s="282" t="s">
        <v>22</v>
      </c>
      <c r="D4" s="36" t="s">
        <v>47</v>
      </c>
      <c r="E4" s="251"/>
      <c r="F4" s="253"/>
      <c r="G4" s="255"/>
      <c r="H4" s="255"/>
    </row>
    <row r="5" spans="1:9" x14ac:dyDescent="0.25">
      <c r="A5" s="9" t="s">
        <v>1</v>
      </c>
      <c r="B5" s="1"/>
      <c r="C5" s="1">
        <v>4093</v>
      </c>
      <c r="D5" s="1">
        <v>5401</v>
      </c>
      <c r="E5" s="4" t="s">
        <v>35</v>
      </c>
      <c r="F5" s="8" t="s">
        <v>36</v>
      </c>
      <c r="G5" s="37">
        <f>SUM(D5/C5)</f>
        <v>1.3195699975568043</v>
      </c>
      <c r="H5" s="8" t="s">
        <v>39</v>
      </c>
      <c r="I5" s="26" t="s">
        <v>41</v>
      </c>
    </row>
    <row r="6" spans="1:9" x14ac:dyDescent="0.25">
      <c r="A6" s="9" t="s">
        <v>2</v>
      </c>
      <c r="B6" s="1"/>
      <c r="C6" s="1">
        <v>3853</v>
      </c>
      <c r="D6" s="1">
        <v>4187</v>
      </c>
      <c r="E6" s="4" t="s">
        <v>35</v>
      </c>
      <c r="F6" s="8" t="s">
        <v>36</v>
      </c>
      <c r="G6" s="37">
        <f t="shared" ref="G6:G16" si="0">SUM(D6/C6)</f>
        <v>1.0866856994549701</v>
      </c>
      <c r="H6" s="10"/>
    </row>
    <row r="7" spans="1:9" x14ac:dyDescent="0.25">
      <c r="A7" s="9" t="s">
        <v>3</v>
      </c>
      <c r="B7" s="1"/>
      <c r="C7" s="1">
        <v>3553</v>
      </c>
      <c r="D7" s="1"/>
      <c r="E7" s="4"/>
      <c r="F7" s="7"/>
      <c r="G7" s="37">
        <f t="shared" si="0"/>
        <v>0</v>
      </c>
      <c r="H7" s="10"/>
    </row>
    <row r="8" spans="1:9" x14ac:dyDescent="0.25">
      <c r="A8" s="9" t="s">
        <v>4</v>
      </c>
      <c r="B8" s="1"/>
      <c r="C8" s="1">
        <v>3343</v>
      </c>
      <c r="D8" s="1"/>
      <c r="E8" s="4"/>
      <c r="F8" s="7"/>
      <c r="G8" s="37">
        <f t="shared" si="0"/>
        <v>0</v>
      </c>
      <c r="H8" s="10"/>
    </row>
    <row r="9" spans="1:9" x14ac:dyDescent="0.25">
      <c r="A9" s="9" t="s">
        <v>5</v>
      </c>
      <c r="B9" s="1"/>
      <c r="C9" s="1">
        <v>3043</v>
      </c>
      <c r="D9" s="1"/>
      <c r="E9" s="4"/>
      <c r="F9" s="7"/>
      <c r="G9" s="37">
        <f t="shared" si="0"/>
        <v>0</v>
      </c>
      <c r="H9" s="10"/>
    </row>
    <row r="10" spans="1:9" x14ac:dyDescent="0.25">
      <c r="A10" s="9" t="s">
        <v>6</v>
      </c>
      <c r="B10" s="1"/>
      <c r="C10" s="1">
        <v>2773</v>
      </c>
      <c r="D10" s="1"/>
      <c r="E10" s="4"/>
      <c r="F10" s="7"/>
      <c r="G10" s="37">
        <f t="shared" si="0"/>
        <v>0</v>
      </c>
      <c r="H10" s="10"/>
    </row>
    <row r="11" spans="1:9" x14ac:dyDescent="0.25">
      <c r="A11" s="14" t="s">
        <v>7</v>
      </c>
      <c r="B11" s="1"/>
      <c r="C11" s="1">
        <v>2473</v>
      </c>
      <c r="D11" s="1"/>
      <c r="E11" s="4"/>
      <c r="F11" s="7"/>
      <c r="G11" s="37">
        <f t="shared" si="0"/>
        <v>0</v>
      </c>
      <c r="H11" s="15"/>
    </row>
    <row r="12" spans="1:9" x14ac:dyDescent="0.25">
      <c r="A12" s="9" t="s">
        <v>8</v>
      </c>
      <c r="B12" s="1"/>
      <c r="C12" s="1">
        <v>2173</v>
      </c>
      <c r="D12" s="1"/>
      <c r="E12" s="4"/>
      <c r="F12" s="7"/>
      <c r="G12" s="37">
        <f t="shared" si="0"/>
        <v>0</v>
      </c>
      <c r="H12" s="10"/>
    </row>
    <row r="13" spans="1:9" x14ac:dyDescent="0.25">
      <c r="A13" s="9" t="s">
        <v>17</v>
      </c>
      <c r="B13" s="1"/>
      <c r="C13" s="1">
        <v>1903</v>
      </c>
      <c r="D13" s="1"/>
      <c r="E13" s="4"/>
      <c r="F13" s="7"/>
      <c r="G13" s="37">
        <f t="shared" si="0"/>
        <v>0</v>
      </c>
      <c r="H13" s="10"/>
    </row>
    <row r="14" spans="1:9" x14ac:dyDescent="0.25">
      <c r="A14" s="9" t="s">
        <v>9</v>
      </c>
      <c r="B14" s="3">
        <v>5822</v>
      </c>
      <c r="C14" s="3">
        <v>1603</v>
      </c>
      <c r="D14" s="3"/>
      <c r="E14" s="4"/>
      <c r="F14" s="7"/>
      <c r="G14" s="37">
        <f t="shared" si="0"/>
        <v>0</v>
      </c>
      <c r="H14" s="10"/>
    </row>
    <row r="15" spans="1:9" x14ac:dyDescent="0.25">
      <c r="A15" s="9" t="s">
        <v>18</v>
      </c>
      <c r="B15" s="3">
        <v>5429</v>
      </c>
      <c r="C15" s="3">
        <v>1333</v>
      </c>
      <c r="D15" s="3"/>
      <c r="E15" s="4"/>
      <c r="F15" s="7"/>
      <c r="G15" s="37">
        <f t="shared" si="0"/>
        <v>0</v>
      </c>
      <c r="H15" s="10"/>
    </row>
    <row r="16" spans="1:9" x14ac:dyDescent="0.25">
      <c r="A16" s="9" t="s">
        <v>19</v>
      </c>
      <c r="B16" s="3">
        <v>4393</v>
      </c>
      <c r="C16" s="3">
        <v>983</v>
      </c>
      <c r="D16" s="3"/>
      <c r="E16" s="4"/>
      <c r="F16" s="7"/>
      <c r="G16" s="37">
        <f t="shared" si="0"/>
        <v>0</v>
      </c>
      <c r="H16" s="10"/>
    </row>
    <row r="17" spans="1:8" x14ac:dyDescent="0.25">
      <c r="A17" s="16" t="s">
        <v>0</v>
      </c>
      <c r="B17" s="25"/>
      <c r="C17" s="23"/>
      <c r="D17" s="23"/>
      <c r="E17" s="17">
        <f>SUM(E5:E16)</f>
        <v>0</v>
      </c>
      <c r="F17" s="17">
        <f>SUM(F5:F16)</f>
        <v>0</v>
      </c>
      <c r="G17" s="17"/>
      <c r="H17" s="17"/>
    </row>
    <row r="19" spans="1:8" x14ac:dyDescent="0.25">
      <c r="B19" s="21"/>
    </row>
  </sheetData>
  <mergeCells count="7">
    <mergeCell ref="A2:H2"/>
    <mergeCell ref="A3:A4"/>
    <mergeCell ref="C3:C4"/>
    <mergeCell ref="E3:E4"/>
    <mergeCell ref="F3:F4"/>
    <mergeCell ref="G3:G4"/>
    <mergeCell ref="H3:H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J21" sqref="J21"/>
    </sheetView>
  </sheetViews>
  <sheetFormatPr baseColWidth="10" defaultRowHeight="15" x14ac:dyDescent="0.25"/>
  <cols>
    <col min="1" max="1" width="12.7109375" customWidth="1"/>
    <col min="2" max="2" width="15.140625" customWidth="1"/>
    <col min="3" max="4" width="16" customWidth="1"/>
    <col min="5" max="5" width="18.85546875" customWidth="1"/>
    <col min="6" max="6" width="26.5703125" customWidth="1"/>
    <col min="7" max="7" width="16.7109375" customWidth="1"/>
    <col min="8" max="8" width="29.28515625" customWidth="1"/>
  </cols>
  <sheetData>
    <row r="1" spans="1:9" x14ac:dyDescent="0.25">
      <c r="A1" t="s">
        <v>20</v>
      </c>
    </row>
    <row r="2" spans="1:9" ht="19.5" thickBot="1" x14ac:dyDescent="0.45">
      <c r="A2" s="281" t="s">
        <v>13</v>
      </c>
      <c r="B2" s="281"/>
      <c r="C2" s="281"/>
      <c r="D2" s="281"/>
      <c r="E2" s="281"/>
      <c r="F2" s="281"/>
      <c r="G2" s="281"/>
      <c r="H2" s="281"/>
    </row>
    <row r="3" spans="1:9" ht="15" customHeight="1" x14ac:dyDescent="0.25">
      <c r="A3" s="246" t="s">
        <v>21</v>
      </c>
      <c r="B3" s="11"/>
      <c r="C3" s="248" t="s">
        <v>27</v>
      </c>
      <c r="D3" s="35"/>
      <c r="E3" s="250" t="s">
        <v>28</v>
      </c>
      <c r="F3" s="252" t="s">
        <v>29</v>
      </c>
      <c r="G3" s="254" t="s">
        <v>33</v>
      </c>
      <c r="H3" s="254" t="s">
        <v>30</v>
      </c>
    </row>
    <row r="4" spans="1:9" ht="30.75" customHeight="1" x14ac:dyDescent="0.25">
      <c r="A4" s="247"/>
      <c r="B4" s="12">
        <v>2018</v>
      </c>
      <c r="C4" s="282" t="s">
        <v>22</v>
      </c>
      <c r="D4" s="36" t="s">
        <v>47</v>
      </c>
      <c r="E4" s="251"/>
      <c r="F4" s="253"/>
      <c r="G4" s="255"/>
      <c r="H4" s="255"/>
    </row>
    <row r="5" spans="1:9" x14ac:dyDescent="0.25">
      <c r="A5" s="9" t="s">
        <v>1</v>
      </c>
      <c r="B5" s="1"/>
      <c r="C5" s="2">
        <v>35706882.270000003</v>
      </c>
      <c r="D5" s="2">
        <v>37034736.600000001</v>
      </c>
      <c r="E5" s="4" t="s">
        <v>35</v>
      </c>
      <c r="F5" s="8" t="s">
        <v>36</v>
      </c>
      <c r="G5" s="37">
        <f>SUM(D5/C5)</f>
        <v>1.0371876301033325</v>
      </c>
      <c r="H5" s="8" t="s">
        <v>38</v>
      </c>
      <c r="I5" s="38"/>
    </row>
    <row r="6" spans="1:9" x14ac:dyDescent="0.25">
      <c r="A6" s="9" t="s">
        <v>2</v>
      </c>
      <c r="B6" s="1"/>
      <c r="C6" s="2">
        <v>35308709.270000003</v>
      </c>
      <c r="D6" s="2">
        <v>36242857.399999999</v>
      </c>
      <c r="E6" s="4" t="s">
        <v>35</v>
      </c>
      <c r="F6" s="8" t="s">
        <v>36</v>
      </c>
      <c r="G6" s="37">
        <f t="shared" ref="G6:G15" si="0">SUM(D6/C6)</f>
        <v>1.0264565924190747</v>
      </c>
      <c r="H6" s="10"/>
    </row>
    <row r="7" spans="1:9" x14ac:dyDescent="0.25">
      <c r="A7" s="9" t="s">
        <v>3</v>
      </c>
      <c r="B7" s="1"/>
      <c r="C7" s="2">
        <v>34812256.270000003</v>
      </c>
      <c r="D7" s="2">
        <v>35960848.600000001</v>
      </c>
      <c r="E7" s="44" t="s">
        <v>35</v>
      </c>
      <c r="F7" s="8" t="s">
        <v>36</v>
      </c>
      <c r="G7" s="37">
        <f t="shared" si="0"/>
        <v>1.0329939065452018</v>
      </c>
      <c r="H7" s="10"/>
    </row>
    <row r="8" spans="1:9" x14ac:dyDescent="0.25">
      <c r="A8" s="9" t="s">
        <v>4</v>
      </c>
      <c r="B8" s="1"/>
      <c r="C8" s="2">
        <v>34463883.270000003</v>
      </c>
      <c r="D8" s="2">
        <v>35808720.200000003</v>
      </c>
      <c r="E8" s="44" t="s">
        <v>31</v>
      </c>
      <c r="F8" s="8" t="s">
        <v>60</v>
      </c>
      <c r="G8" s="37">
        <f t="shared" si="0"/>
        <v>1.0390216308320266</v>
      </c>
      <c r="H8" s="10"/>
    </row>
    <row r="9" spans="1:9" x14ac:dyDescent="0.25">
      <c r="A9" s="9" t="s">
        <v>5</v>
      </c>
      <c r="B9" s="1"/>
      <c r="C9" s="2">
        <v>33967940.270000003</v>
      </c>
      <c r="D9" s="2"/>
      <c r="E9" s="4"/>
      <c r="F9" s="7"/>
      <c r="G9" s="37">
        <f t="shared" si="0"/>
        <v>0</v>
      </c>
      <c r="H9" s="10"/>
    </row>
    <row r="10" spans="1:9" x14ac:dyDescent="0.25">
      <c r="A10" s="9" t="s">
        <v>6</v>
      </c>
      <c r="B10" s="1"/>
      <c r="C10" s="2">
        <v>33521557.270000003</v>
      </c>
      <c r="D10" s="2"/>
      <c r="E10" s="4"/>
      <c r="F10" s="7"/>
      <c r="G10" s="37">
        <f t="shared" si="0"/>
        <v>0</v>
      </c>
      <c r="H10" s="10"/>
    </row>
    <row r="11" spans="1:9" x14ac:dyDescent="0.25">
      <c r="A11" s="14" t="s">
        <v>7</v>
      </c>
      <c r="B11" s="1"/>
      <c r="C11" s="2">
        <v>33026184.270000003</v>
      </c>
      <c r="D11" s="2"/>
      <c r="E11" s="4"/>
      <c r="F11" s="7"/>
      <c r="G11" s="37">
        <f t="shared" si="0"/>
        <v>0</v>
      </c>
      <c r="H11" s="15"/>
    </row>
    <row r="12" spans="1:9" x14ac:dyDescent="0.25">
      <c r="A12" s="9" t="s">
        <v>8</v>
      </c>
      <c r="B12" s="1"/>
      <c r="C12" s="2">
        <v>32531111.270000003</v>
      </c>
      <c r="D12" s="2"/>
      <c r="E12" s="4"/>
      <c r="F12" s="7"/>
      <c r="G12" s="37">
        <f t="shared" si="0"/>
        <v>0</v>
      </c>
      <c r="H12" s="10"/>
    </row>
    <row r="13" spans="1:9" x14ac:dyDescent="0.25">
      <c r="A13" s="9" t="s">
        <v>17</v>
      </c>
      <c r="B13" s="1"/>
      <c r="C13" s="2">
        <v>32085598.270000003</v>
      </c>
      <c r="D13" s="2"/>
      <c r="E13" s="4"/>
      <c r="F13" s="7"/>
      <c r="G13" s="37">
        <f t="shared" si="0"/>
        <v>0</v>
      </c>
      <c r="H13" s="10"/>
    </row>
    <row r="14" spans="1:9" x14ac:dyDescent="0.25">
      <c r="A14" s="9" t="s">
        <v>9</v>
      </c>
      <c r="B14" s="2">
        <v>43819485.459999993</v>
      </c>
      <c r="C14" s="2">
        <v>31591095.270000003</v>
      </c>
      <c r="D14" s="2"/>
      <c r="E14" s="4"/>
      <c r="F14" s="7"/>
      <c r="G14" s="37">
        <f t="shared" si="0"/>
        <v>0</v>
      </c>
      <c r="H14" s="10"/>
    </row>
    <row r="15" spans="1:9" x14ac:dyDescent="0.25">
      <c r="A15" s="9" t="s">
        <v>18</v>
      </c>
      <c r="B15" s="2">
        <v>37097669.620000005</v>
      </c>
      <c r="C15" s="2">
        <v>31146152.270000003</v>
      </c>
      <c r="D15" s="2"/>
      <c r="E15" s="4"/>
      <c r="F15" s="7"/>
      <c r="G15" s="37">
        <f t="shared" si="0"/>
        <v>0</v>
      </c>
      <c r="H15" s="10"/>
    </row>
    <row r="16" spans="1:9" x14ac:dyDescent="0.25">
      <c r="A16" s="9" t="s">
        <v>19</v>
      </c>
      <c r="B16" s="2">
        <v>36300582.270000003</v>
      </c>
      <c r="C16" s="2">
        <v>30570119.270000003</v>
      </c>
      <c r="D16" s="2"/>
      <c r="E16" s="4"/>
      <c r="F16" s="7"/>
      <c r="G16" s="37">
        <f>SUM(D16/C16)</f>
        <v>0</v>
      </c>
      <c r="H16" s="10"/>
    </row>
    <row r="17" spans="1:8" x14ac:dyDescent="0.25">
      <c r="A17" s="16" t="s">
        <v>0</v>
      </c>
      <c r="B17" s="25"/>
      <c r="C17" s="20"/>
      <c r="D17" s="20"/>
      <c r="E17" s="17">
        <f>SUM(E5:E16)</f>
        <v>0</v>
      </c>
      <c r="F17" s="17">
        <f>SUM(F5:F16)</f>
        <v>0</v>
      </c>
      <c r="G17" s="17"/>
      <c r="H17" s="17"/>
    </row>
    <row r="19" spans="1:8" x14ac:dyDescent="0.25">
      <c r="B19" s="21"/>
    </row>
  </sheetData>
  <mergeCells count="7">
    <mergeCell ref="A2:H2"/>
    <mergeCell ref="A3:A4"/>
    <mergeCell ref="C3:C4"/>
    <mergeCell ref="E3:E4"/>
    <mergeCell ref="F3:F4"/>
    <mergeCell ref="G3:G4"/>
    <mergeCell ref="H3:H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J20" sqref="J20"/>
    </sheetView>
  </sheetViews>
  <sheetFormatPr baseColWidth="10" defaultRowHeight="15" x14ac:dyDescent="0.25"/>
  <cols>
    <col min="1" max="1" width="12.7109375" customWidth="1"/>
    <col min="2" max="2" width="15.140625" customWidth="1"/>
    <col min="3" max="4" width="16" customWidth="1"/>
    <col min="5" max="5" width="18.85546875" customWidth="1"/>
    <col min="6" max="6" width="26.5703125" customWidth="1"/>
    <col min="7" max="7" width="18.28515625" customWidth="1"/>
    <col min="8" max="8" width="29.28515625" customWidth="1"/>
  </cols>
  <sheetData>
    <row r="1" spans="1:8" x14ac:dyDescent="0.25">
      <c r="A1" t="s">
        <v>20</v>
      </c>
    </row>
    <row r="2" spans="1:8" ht="19.5" thickBot="1" x14ac:dyDescent="0.45">
      <c r="A2" s="281" t="s">
        <v>43</v>
      </c>
      <c r="B2" s="281"/>
      <c r="C2" s="281"/>
      <c r="D2" s="281"/>
      <c r="E2" s="281"/>
      <c r="F2" s="281"/>
      <c r="G2" s="281"/>
      <c r="H2" s="281"/>
    </row>
    <row r="3" spans="1:8" ht="15" customHeight="1" x14ac:dyDescent="0.25">
      <c r="A3" s="246" t="s">
        <v>21</v>
      </c>
      <c r="B3" s="11"/>
      <c r="C3" s="248" t="s">
        <v>27</v>
      </c>
      <c r="D3" s="35"/>
      <c r="E3" s="250" t="s">
        <v>28</v>
      </c>
      <c r="F3" s="252" t="s">
        <v>29</v>
      </c>
      <c r="G3" s="254" t="s">
        <v>33</v>
      </c>
      <c r="H3" s="254" t="s">
        <v>30</v>
      </c>
    </row>
    <row r="4" spans="1:8" ht="30.75" customHeight="1" x14ac:dyDescent="0.25">
      <c r="A4" s="247"/>
      <c r="B4" s="12">
        <v>2018</v>
      </c>
      <c r="C4" s="282" t="s">
        <v>22</v>
      </c>
      <c r="D4" s="36" t="s">
        <v>47</v>
      </c>
      <c r="E4" s="251"/>
      <c r="F4" s="253"/>
      <c r="G4" s="255"/>
      <c r="H4" s="255"/>
    </row>
    <row r="5" spans="1:8" x14ac:dyDescent="0.25">
      <c r="A5" s="9" t="s">
        <v>1</v>
      </c>
      <c r="B5" s="1"/>
      <c r="C5" s="27">
        <v>20</v>
      </c>
      <c r="D5" s="27"/>
      <c r="E5" s="4" t="s">
        <v>31</v>
      </c>
      <c r="F5" s="8" t="s">
        <v>32</v>
      </c>
      <c r="G5" s="8"/>
      <c r="H5" s="8"/>
    </row>
    <row r="6" spans="1:8" x14ac:dyDescent="0.25">
      <c r="A6" s="9" t="s">
        <v>2</v>
      </c>
      <c r="B6" s="1"/>
      <c r="C6" s="18">
        <v>40</v>
      </c>
      <c r="D6" s="18"/>
      <c r="E6" s="4"/>
      <c r="F6" s="7"/>
      <c r="G6" s="10"/>
      <c r="H6" s="10"/>
    </row>
    <row r="7" spans="1:8" x14ac:dyDescent="0.25">
      <c r="A7" s="9" t="s">
        <v>3</v>
      </c>
      <c r="B7" s="1"/>
      <c r="C7" s="18">
        <v>40</v>
      </c>
      <c r="D7" s="18"/>
      <c r="E7" s="4"/>
      <c r="F7" s="7"/>
      <c r="G7" s="10"/>
      <c r="H7" s="10"/>
    </row>
    <row r="8" spans="1:8" x14ac:dyDescent="0.25">
      <c r="A8" s="9" t="s">
        <v>4</v>
      </c>
      <c r="B8" s="1"/>
      <c r="C8" s="18">
        <v>50</v>
      </c>
      <c r="D8" s="18"/>
      <c r="E8" s="4"/>
      <c r="F8" s="7"/>
      <c r="G8" s="10"/>
      <c r="H8" s="10"/>
    </row>
    <row r="9" spans="1:8" x14ac:dyDescent="0.25">
      <c r="A9" s="9" t="s">
        <v>5</v>
      </c>
      <c r="B9" s="1"/>
      <c r="C9" s="18">
        <v>50</v>
      </c>
      <c r="D9" s="18"/>
      <c r="E9" s="4"/>
      <c r="F9" s="7"/>
      <c r="G9" s="10"/>
      <c r="H9" s="10"/>
    </row>
    <row r="10" spans="1:8" x14ac:dyDescent="0.25">
      <c r="A10" s="9" t="s">
        <v>6</v>
      </c>
      <c r="B10" s="1"/>
      <c r="C10" s="18">
        <v>60</v>
      </c>
      <c r="D10" s="18"/>
      <c r="E10" s="4"/>
      <c r="F10" s="7"/>
      <c r="G10" s="10"/>
      <c r="H10" s="10"/>
    </row>
    <row r="11" spans="1:8" x14ac:dyDescent="0.25">
      <c r="A11" s="14" t="s">
        <v>7</v>
      </c>
      <c r="B11" s="1"/>
      <c r="C11" s="18">
        <v>60</v>
      </c>
      <c r="D11" s="18"/>
      <c r="E11" s="4"/>
      <c r="F11" s="7"/>
      <c r="G11" s="15"/>
      <c r="H11" s="15"/>
    </row>
    <row r="12" spans="1:8" x14ac:dyDescent="0.25">
      <c r="A12" s="9" t="s">
        <v>8</v>
      </c>
      <c r="B12" s="1"/>
      <c r="C12" s="18">
        <v>40</v>
      </c>
      <c r="D12" s="18"/>
      <c r="E12" s="4"/>
      <c r="F12" s="7"/>
      <c r="G12" s="10"/>
      <c r="H12" s="10"/>
    </row>
    <row r="13" spans="1:8" x14ac:dyDescent="0.25">
      <c r="A13" s="9" t="s">
        <v>17</v>
      </c>
      <c r="B13" s="1"/>
      <c r="C13" s="18">
        <v>40</v>
      </c>
      <c r="D13" s="18"/>
      <c r="E13" s="4"/>
      <c r="F13" s="7"/>
      <c r="G13" s="10"/>
      <c r="H13" s="10"/>
    </row>
    <row r="14" spans="1:8" x14ac:dyDescent="0.25">
      <c r="A14" s="9" t="s">
        <v>9</v>
      </c>
      <c r="B14" s="2"/>
      <c r="C14" s="18">
        <v>30</v>
      </c>
      <c r="D14" s="18"/>
      <c r="E14" s="4"/>
      <c r="F14" s="7"/>
      <c r="G14" s="10"/>
      <c r="H14" s="10"/>
    </row>
    <row r="15" spans="1:8" x14ac:dyDescent="0.25">
      <c r="A15" s="9" t="s">
        <v>18</v>
      </c>
      <c r="B15" s="2"/>
      <c r="C15" s="18">
        <v>30</v>
      </c>
      <c r="D15" s="18"/>
      <c r="E15" s="4"/>
      <c r="F15" s="7"/>
      <c r="G15" s="10"/>
      <c r="H15" s="10"/>
    </row>
    <row r="16" spans="1:8" x14ac:dyDescent="0.25">
      <c r="A16" s="9" t="s">
        <v>19</v>
      </c>
      <c r="B16" s="2"/>
      <c r="C16" s="18">
        <v>40</v>
      </c>
      <c r="D16" s="18"/>
      <c r="E16" s="4"/>
      <c r="F16" s="7"/>
      <c r="G16" s="10"/>
      <c r="H16" s="10"/>
    </row>
    <row r="17" spans="1:8" x14ac:dyDescent="0.25">
      <c r="A17" s="28" t="s">
        <v>0</v>
      </c>
      <c r="B17" s="29"/>
      <c r="C17" s="30">
        <f>SUM(C5:C16)</f>
        <v>500</v>
      </c>
      <c r="D17" s="30"/>
      <c r="E17" s="31">
        <f>SUM(E5:E16)</f>
        <v>0</v>
      </c>
      <c r="F17" s="31">
        <f>SUM(F5:F16)</f>
        <v>0</v>
      </c>
      <c r="G17" s="31"/>
      <c r="H17" s="31"/>
    </row>
    <row r="19" spans="1:8" x14ac:dyDescent="0.25">
      <c r="B19" s="21"/>
    </row>
  </sheetData>
  <mergeCells count="7">
    <mergeCell ref="A2:H2"/>
    <mergeCell ref="A3:A4"/>
    <mergeCell ref="C3:C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C1" sqref="C1"/>
    </sheetView>
  </sheetViews>
  <sheetFormatPr baseColWidth="10" defaultRowHeight="15" x14ac:dyDescent="0.25"/>
  <cols>
    <col min="1" max="1" width="12.7109375" customWidth="1"/>
    <col min="2" max="2" width="15.140625" customWidth="1"/>
    <col min="3" max="4" width="16" customWidth="1"/>
    <col min="5" max="5" width="18.85546875" customWidth="1"/>
    <col min="6" max="6" width="26.5703125" customWidth="1"/>
    <col min="7" max="7" width="16.7109375" customWidth="1"/>
    <col min="8" max="8" width="33.7109375" customWidth="1"/>
  </cols>
  <sheetData>
    <row r="1" spans="1:12" x14ac:dyDescent="0.25">
      <c r="A1" t="s">
        <v>20</v>
      </c>
    </row>
    <row r="2" spans="1:12" ht="19.5" thickBot="1" x14ac:dyDescent="0.45">
      <c r="A2" s="281" t="s">
        <v>44</v>
      </c>
      <c r="B2" s="281"/>
      <c r="C2" s="281"/>
      <c r="D2" s="281"/>
      <c r="E2" s="281"/>
      <c r="F2" s="281"/>
      <c r="G2" s="281"/>
      <c r="H2" s="281"/>
    </row>
    <row r="3" spans="1:12" ht="15" customHeight="1" x14ac:dyDescent="0.25">
      <c r="A3" s="246" t="s">
        <v>21</v>
      </c>
      <c r="B3" s="11"/>
      <c r="C3" s="248" t="s">
        <v>27</v>
      </c>
      <c r="D3" s="35"/>
      <c r="E3" s="250" t="s">
        <v>28</v>
      </c>
      <c r="F3" s="252" t="s">
        <v>29</v>
      </c>
      <c r="G3" s="254" t="s">
        <v>33</v>
      </c>
      <c r="H3" s="254" t="s">
        <v>30</v>
      </c>
    </row>
    <row r="4" spans="1:12" ht="30.75" customHeight="1" x14ac:dyDescent="0.25">
      <c r="A4" s="247"/>
      <c r="B4" s="12">
        <v>2018</v>
      </c>
      <c r="C4" s="282" t="s">
        <v>22</v>
      </c>
      <c r="D4" s="36" t="s">
        <v>47</v>
      </c>
      <c r="E4" s="251"/>
      <c r="F4" s="253"/>
      <c r="G4" s="255"/>
      <c r="H4" s="255"/>
    </row>
    <row r="5" spans="1:12" x14ac:dyDescent="0.25">
      <c r="A5" s="9" t="s">
        <v>1</v>
      </c>
      <c r="B5" s="1"/>
      <c r="C5" s="32">
        <v>38000</v>
      </c>
      <c r="D5" s="32"/>
      <c r="E5" s="4" t="s">
        <v>31</v>
      </c>
      <c r="F5" s="8" t="s">
        <v>32</v>
      </c>
      <c r="G5" s="8"/>
      <c r="H5" s="8" t="s">
        <v>45</v>
      </c>
      <c r="I5" s="283" t="s">
        <v>46</v>
      </c>
      <c r="J5" s="284"/>
      <c r="K5" s="284"/>
      <c r="L5" s="284"/>
    </row>
    <row r="6" spans="1:12" x14ac:dyDescent="0.25">
      <c r="A6" s="9" t="s">
        <v>2</v>
      </c>
      <c r="B6" s="1"/>
      <c r="C6" s="33">
        <v>76000</v>
      </c>
      <c r="D6" s="33"/>
      <c r="E6" s="4"/>
      <c r="F6" s="7"/>
      <c r="G6" s="10"/>
      <c r="H6" s="10"/>
    </row>
    <row r="7" spans="1:12" x14ac:dyDescent="0.25">
      <c r="A7" s="9" t="s">
        <v>3</v>
      </c>
      <c r="B7" s="1"/>
      <c r="C7" s="33">
        <v>76000</v>
      </c>
      <c r="D7" s="33"/>
      <c r="E7" s="4"/>
      <c r="F7" s="7"/>
      <c r="G7" s="10"/>
      <c r="H7" s="10"/>
    </row>
    <row r="8" spans="1:12" x14ac:dyDescent="0.25">
      <c r="A8" s="9" t="s">
        <v>4</v>
      </c>
      <c r="B8" s="1"/>
      <c r="C8" s="33">
        <v>95000</v>
      </c>
      <c r="D8" s="33"/>
      <c r="E8" s="4"/>
      <c r="F8" s="7"/>
      <c r="G8" s="10"/>
      <c r="H8" s="10"/>
    </row>
    <row r="9" spans="1:12" x14ac:dyDescent="0.25">
      <c r="A9" s="9" t="s">
        <v>5</v>
      </c>
      <c r="B9" s="1"/>
      <c r="C9" s="33">
        <v>95000</v>
      </c>
      <c r="D9" s="33"/>
      <c r="E9" s="4"/>
      <c r="F9" s="7"/>
      <c r="G9" s="10"/>
      <c r="H9" s="10"/>
    </row>
    <row r="10" spans="1:12" x14ac:dyDescent="0.25">
      <c r="A10" s="9" t="s">
        <v>6</v>
      </c>
      <c r="B10" s="1"/>
      <c r="C10" s="33">
        <v>114000</v>
      </c>
      <c r="D10" s="33"/>
      <c r="E10" s="4"/>
      <c r="F10" s="7"/>
      <c r="G10" s="10"/>
      <c r="H10" s="10"/>
    </row>
    <row r="11" spans="1:12" x14ac:dyDescent="0.25">
      <c r="A11" s="14" t="s">
        <v>7</v>
      </c>
      <c r="B11" s="1"/>
      <c r="C11" s="33">
        <v>114000</v>
      </c>
      <c r="D11" s="33"/>
      <c r="E11" s="4"/>
      <c r="F11" s="7"/>
      <c r="G11" s="15"/>
      <c r="H11" s="15"/>
    </row>
    <row r="12" spans="1:12" x14ac:dyDescent="0.25">
      <c r="A12" s="9" t="s">
        <v>8</v>
      </c>
      <c r="B12" s="1"/>
      <c r="C12" s="33">
        <v>76000</v>
      </c>
      <c r="D12" s="33"/>
      <c r="E12" s="4"/>
      <c r="F12" s="7"/>
      <c r="G12" s="10"/>
      <c r="H12" s="10"/>
    </row>
    <row r="13" spans="1:12" x14ac:dyDescent="0.25">
      <c r="A13" s="9" t="s">
        <v>17</v>
      </c>
      <c r="B13" s="1"/>
      <c r="C13" s="33">
        <v>76000</v>
      </c>
      <c r="D13" s="33"/>
      <c r="E13" s="4"/>
      <c r="F13" s="7"/>
      <c r="G13" s="10"/>
      <c r="H13" s="10"/>
    </row>
    <row r="14" spans="1:12" x14ac:dyDescent="0.25">
      <c r="A14" s="9" t="s">
        <v>9</v>
      </c>
      <c r="B14" s="2"/>
      <c r="C14" s="33">
        <v>57000</v>
      </c>
      <c r="D14" s="33"/>
      <c r="E14" s="4"/>
      <c r="F14" s="7"/>
      <c r="G14" s="10"/>
      <c r="H14" s="10"/>
    </row>
    <row r="15" spans="1:12" x14ac:dyDescent="0.25">
      <c r="A15" s="9" t="s">
        <v>18</v>
      </c>
      <c r="B15" s="2"/>
      <c r="C15" s="33">
        <v>57000</v>
      </c>
      <c r="D15" s="33"/>
      <c r="E15" s="4"/>
      <c r="F15" s="7"/>
      <c r="G15" s="10"/>
      <c r="H15" s="10"/>
    </row>
    <row r="16" spans="1:12" x14ac:dyDescent="0.25">
      <c r="A16" s="9" t="s">
        <v>19</v>
      </c>
      <c r="B16" s="2"/>
      <c r="C16" s="33">
        <v>76000</v>
      </c>
      <c r="D16" s="33"/>
      <c r="E16" s="4"/>
      <c r="F16" s="7"/>
      <c r="G16" s="10"/>
      <c r="H16" s="10"/>
    </row>
    <row r="17" spans="1:8" x14ac:dyDescent="0.25">
      <c r="A17" s="28" t="s">
        <v>0</v>
      </c>
      <c r="B17" s="29"/>
      <c r="C17" s="34">
        <f>SUM(C5:C16)</f>
        <v>950000</v>
      </c>
      <c r="D17" s="34"/>
      <c r="E17" s="31">
        <f>SUM(E5:E16)</f>
        <v>0</v>
      </c>
      <c r="F17" s="31">
        <f>SUM(F5:F16)</f>
        <v>0</v>
      </c>
      <c r="G17" s="31"/>
      <c r="H17" s="31"/>
    </row>
    <row r="19" spans="1:8" x14ac:dyDescent="0.25">
      <c r="B19" s="21"/>
    </row>
  </sheetData>
  <mergeCells count="8">
    <mergeCell ref="I5:L5"/>
    <mergeCell ref="A2:H2"/>
    <mergeCell ref="A3:A4"/>
    <mergeCell ref="C3:C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opLeftCell="N1" workbookViewId="0">
      <selection activeCell="U24" sqref="U24"/>
    </sheetView>
  </sheetViews>
  <sheetFormatPr baseColWidth="10" defaultRowHeight="15" x14ac:dyDescent="0.25"/>
  <cols>
    <col min="1" max="1" width="28.5703125" bestFit="1" customWidth="1"/>
    <col min="2" max="2" width="0" hidden="1" customWidth="1"/>
    <col min="5" max="5" width="14.42578125" customWidth="1"/>
    <col min="6" max="6" width="0" hidden="1" customWidth="1"/>
    <col min="8" max="8" width="29.5703125" customWidth="1"/>
    <col min="9" max="9" width="16.7109375" hidden="1" customWidth="1"/>
    <col min="10" max="10" width="16.42578125" customWidth="1"/>
    <col min="11" max="11" width="11.42578125" style="6"/>
    <col min="12" max="12" width="15.7109375" customWidth="1"/>
    <col min="13" max="13" width="0" hidden="1" customWidth="1"/>
    <col min="16" max="16" width="14.85546875" customWidth="1"/>
    <col min="19" max="19" width="14.42578125" customWidth="1"/>
  </cols>
  <sheetData>
    <row r="1" spans="1:27" ht="18" customHeight="1" thickBot="1" x14ac:dyDescent="0.3">
      <c r="A1" s="240" t="s">
        <v>2</v>
      </c>
      <c r="B1" s="241"/>
      <c r="C1" s="241"/>
      <c r="D1" s="241"/>
      <c r="E1" s="241"/>
      <c r="F1" s="242"/>
      <c r="H1" s="240" t="s">
        <v>3</v>
      </c>
      <c r="I1" s="241"/>
      <c r="J1" s="241"/>
      <c r="K1" s="241"/>
      <c r="L1" s="241"/>
      <c r="M1" s="242"/>
      <c r="O1" s="240" t="s">
        <v>4</v>
      </c>
      <c r="P1" s="241"/>
      <c r="Q1" s="241"/>
      <c r="R1" s="241"/>
      <c r="S1" s="241"/>
      <c r="T1" s="242"/>
      <c r="V1" s="261">
        <v>43586</v>
      </c>
      <c r="W1" s="241"/>
      <c r="X1" s="241"/>
      <c r="Y1" s="241"/>
      <c r="Z1" s="241"/>
      <c r="AA1" s="242"/>
    </row>
    <row r="2" spans="1:27" ht="19.5" thickBot="1" x14ac:dyDescent="0.45">
      <c r="A2" s="256" t="s">
        <v>14</v>
      </c>
      <c r="B2" s="257"/>
      <c r="C2" s="257"/>
      <c r="D2" s="257"/>
      <c r="E2" s="257"/>
      <c r="F2" s="258"/>
      <c r="H2" s="243" t="s">
        <v>14</v>
      </c>
      <c r="I2" s="244"/>
      <c r="J2" s="244"/>
      <c r="K2" s="244"/>
      <c r="L2" s="244"/>
      <c r="M2" s="245"/>
      <c r="O2" s="243" t="s">
        <v>14</v>
      </c>
      <c r="P2" s="244"/>
      <c r="Q2" s="244"/>
      <c r="R2" s="244"/>
      <c r="S2" s="244"/>
      <c r="T2" s="245"/>
      <c r="V2" s="243" t="s">
        <v>14</v>
      </c>
      <c r="W2" s="244"/>
      <c r="X2" s="244"/>
      <c r="Y2" s="244"/>
      <c r="Z2" s="244"/>
      <c r="AA2" s="245"/>
    </row>
    <row r="3" spans="1:27" ht="15.75" customHeight="1" x14ac:dyDescent="0.25">
      <c r="A3" s="246" t="s">
        <v>21</v>
      </c>
      <c r="B3" s="11"/>
      <c r="C3" s="248" t="s">
        <v>24</v>
      </c>
      <c r="D3" s="250" t="s">
        <v>23</v>
      </c>
      <c r="E3" s="259" t="s">
        <v>16</v>
      </c>
      <c r="F3" s="254" t="s">
        <v>25</v>
      </c>
      <c r="H3" s="246" t="s">
        <v>21</v>
      </c>
      <c r="I3" s="11"/>
      <c r="J3" s="248" t="s">
        <v>24</v>
      </c>
      <c r="K3" s="250" t="s">
        <v>23</v>
      </c>
      <c r="L3" s="252" t="s">
        <v>16</v>
      </c>
      <c r="M3" s="254" t="s">
        <v>25</v>
      </c>
      <c r="O3" s="246" t="s">
        <v>21</v>
      </c>
      <c r="P3" s="11"/>
      <c r="Q3" s="248" t="s">
        <v>24</v>
      </c>
      <c r="R3" s="250" t="s">
        <v>23</v>
      </c>
      <c r="S3" s="252" t="s">
        <v>16</v>
      </c>
      <c r="T3" s="254" t="s">
        <v>25</v>
      </c>
      <c r="V3" s="246" t="s">
        <v>21</v>
      </c>
      <c r="W3" s="11"/>
      <c r="X3" s="248" t="s">
        <v>24</v>
      </c>
      <c r="Y3" s="250" t="s">
        <v>23</v>
      </c>
      <c r="Z3" s="252" t="s">
        <v>16</v>
      </c>
      <c r="AA3" s="254" t="s">
        <v>25</v>
      </c>
    </row>
    <row r="4" spans="1:27" ht="47.25" x14ac:dyDescent="0.25">
      <c r="A4" s="247"/>
      <c r="B4" s="45" t="s">
        <v>26</v>
      </c>
      <c r="C4" s="249" t="s">
        <v>22</v>
      </c>
      <c r="D4" s="251"/>
      <c r="E4" s="260"/>
      <c r="F4" s="255"/>
      <c r="H4" s="247"/>
      <c r="I4" s="45" t="s">
        <v>26</v>
      </c>
      <c r="J4" s="249" t="s">
        <v>22</v>
      </c>
      <c r="K4" s="251"/>
      <c r="L4" s="253"/>
      <c r="M4" s="255"/>
      <c r="O4" s="247"/>
      <c r="P4" s="45" t="s">
        <v>26</v>
      </c>
      <c r="Q4" s="249" t="s">
        <v>22</v>
      </c>
      <c r="R4" s="251"/>
      <c r="S4" s="253"/>
      <c r="T4" s="255"/>
      <c r="V4" s="247"/>
      <c r="W4" s="45" t="s">
        <v>26</v>
      </c>
      <c r="X4" s="249" t="s">
        <v>22</v>
      </c>
      <c r="Y4" s="251"/>
      <c r="Z4" s="253"/>
      <c r="AA4" s="255"/>
    </row>
    <row r="5" spans="1:27" x14ac:dyDescent="0.25">
      <c r="A5" s="46" t="s">
        <v>54</v>
      </c>
      <c r="B5" s="13"/>
      <c r="C5" s="44">
        <v>33</v>
      </c>
      <c r="D5" s="41">
        <v>2403</v>
      </c>
      <c r="E5" s="39">
        <v>192000</v>
      </c>
      <c r="F5" s="47"/>
      <c r="H5" s="46" t="s">
        <v>54</v>
      </c>
      <c r="I5" s="13"/>
      <c r="J5" s="44">
        <v>33</v>
      </c>
      <c r="K5" s="54">
        <v>2408</v>
      </c>
      <c r="L5" s="39">
        <v>192000</v>
      </c>
      <c r="M5" s="47"/>
      <c r="O5" s="46" t="s">
        <v>54</v>
      </c>
      <c r="P5" s="13"/>
      <c r="Q5" s="44"/>
      <c r="R5" s="54"/>
      <c r="S5" s="39"/>
      <c r="T5" s="47"/>
      <c r="V5" s="46" t="s">
        <v>54</v>
      </c>
      <c r="W5" s="13"/>
      <c r="X5" s="44"/>
      <c r="Y5" s="54"/>
      <c r="Z5" s="39"/>
      <c r="AA5" s="47"/>
    </row>
    <row r="6" spans="1:27" x14ac:dyDescent="0.25">
      <c r="A6" s="46" t="s">
        <v>48</v>
      </c>
      <c r="B6" s="13"/>
      <c r="C6" s="44">
        <v>10</v>
      </c>
      <c r="D6" s="41">
        <v>1958</v>
      </c>
      <c r="E6" s="39">
        <v>208700.65</v>
      </c>
      <c r="F6" s="48"/>
      <c r="H6" s="46" t="s">
        <v>48</v>
      </c>
      <c r="I6" s="13"/>
      <c r="J6" s="44">
        <v>10</v>
      </c>
      <c r="K6" s="54">
        <v>1978</v>
      </c>
      <c r="L6" s="39">
        <v>232834.36</v>
      </c>
      <c r="M6" s="48"/>
      <c r="O6" s="46" t="s">
        <v>48</v>
      </c>
      <c r="P6" s="13"/>
      <c r="Q6" s="44"/>
      <c r="R6" s="54"/>
      <c r="S6" s="39"/>
      <c r="T6" s="48"/>
      <c r="V6" s="46" t="s">
        <v>48</v>
      </c>
      <c r="W6" s="13"/>
      <c r="X6" s="44"/>
      <c r="Y6" s="54"/>
      <c r="Z6" s="39"/>
      <c r="AA6" s="48"/>
    </row>
    <row r="7" spans="1:27" x14ac:dyDescent="0.25">
      <c r="A7" s="46" t="s">
        <v>55</v>
      </c>
      <c r="B7" s="13"/>
      <c r="C7" s="44">
        <v>48</v>
      </c>
      <c r="D7" s="41">
        <v>5365</v>
      </c>
      <c r="E7" s="39">
        <v>165122.16</v>
      </c>
      <c r="F7" s="48"/>
      <c r="H7" s="46" t="s">
        <v>56</v>
      </c>
      <c r="I7" s="13"/>
      <c r="J7" s="44">
        <v>48</v>
      </c>
      <c r="K7" s="54">
        <v>5334</v>
      </c>
      <c r="L7" s="39">
        <v>161987.49</v>
      </c>
      <c r="M7" s="48"/>
      <c r="O7" s="46" t="s">
        <v>56</v>
      </c>
      <c r="P7" s="13"/>
      <c r="Q7" s="44"/>
      <c r="R7" s="54"/>
      <c r="S7" s="39"/>
      <c r="T7" s="48"/>
      <c r="V7" s="46" t="s">
        <v>56</v>
      </c>
      <c r="W7" s="13"/>
      <c r="X7" s="44"/>
      <c r="Y7" s="54"/>
      <c r="Z7" s="39"/>
      <c r="AA7" s="48"/>
    </row>
    <row r="8" spans="1:27" x14ac:dyDescent="0.25">
      <c r="A8" s="46" t="s">
        <v>49</v>
      </c>
      <c r="B8" s="13"/>
      <c r="C8" s="44">
        <v>76</v>
      </c>
      <c r="D8" s="41">
        <v>4318</v>
      </c>
      <c r="E8" s="39">
        <v>378419.05</v>
      </c>
      <c r="F8" s="48"/>
      <c r="H8" s="46" t="s">
        <v>49</v>
      </c>
      <c r="I8" s="13"/>
      <c r="J8" s="44">
        <v>77</v>
      </c>
      <c r="K8" s="54">
        <v>4071</v>
      </c>
      <c r="L8" s="39">
        <v>364203.99</v>
      </c>
      <c r="M8" s="48"/>
      <c r="O8" s="46" t="s">
        <v>49</v>
      </c>
      <c r="P8" s="13"/>
      <c r="Q8" s="44"/>
      <c r="R8" s="54"/>
      <c r="S8" s="39"/>
      <c r="T8" s="48"/>
      <c r="V8" s="46" t="s">
        <v>49</v>
      </c>
      <c r="W8" s="13"/>
      <c r="X8" s="44"/>
      <c r="Y8" s="54"/>
      <c r="Z8" s="39"/>
      <c r="AA8" s="48"/>
    </row>
    <row r="9" spans="1:27" x14ac:dyDescent="0.25">
      <c r="A9" s="46" t="s">
        <v>50</v>
      </c>
      <c r="B9" s="13"/>
      <c r="C9" s="44">
        <v>68</v>
      </c>
      <c r="D9" s="42">
        <v>2452</v>
      </c>
      <c r="E9" s="39">
        <v>136328.73000000001</v>
      </c>
      <c r="F9" s="48"/>
      <c r="H9" s="46" t="s">
        <v>50</v>
      </c>
      <c r="I9" s="13"/>
      <c r="J9" s="44">
        <v>59</v>
      </c>
      <c r="K9" s="55">
        <v>2387</v>
      </c>
      <c r="L9" s="39">
        <v>126733.62</v>
      </c>
      <c r="M9" s="48"/>
      <c r="O9" s="46" t="s">
        <v>50</v>
      </c>
      <c r="P9" s="13"/>
      <c r="Q9" s="44"/>
      <c r="R9" s="55"/>
      <c r="S9" s="39"/>
      <c r="T9" s="48"/>
      <c r="V9" s="46" t="s">
        <v>50</v>
      </c>
      <c r="W9" s="13"/>
      <c r="X9" s="44"/>
      <c r="Y9" s="55"/>
      <c r="Z9" s="39"/>
      <c r="AA9" s="48"/>
    </row>
    <row r="10" spans="1:27" x14ac:dyDescent="0.25">
      <c r="A10" s="46" t="s">
        <v>51</v>
      </c>
      <c r="B10" s="13"/>
      <c r="C10" s="44">
        <v>28</v>
      </c>
      <c r="D10" s="43">
        <v>716</v>
      </c>
      <c r="E10" s="39">
        <v>32403.22</v>
      </c>
      <c r="F10" s="48"/>
      <c r="H10" s="46" t="s">
        <v>57</v>
      </c>
      <c r="I10" s="13"/>
      <c r="J10" s="44">
        <v>12</v>
      </c>
      <c r="K10" s="56">
        <v>710</v>
      </c>
      <c r="L10" s="39">
        <v>45777.18</v>
      </c>
      <c r="M10" s="48"/>
      <c r="O10" s="46" t="s">
        <v>57</v>
      </c>
      <c r="P10" s="13"/>
      <c r="Q10" s="44"/>
      <c r="R10" s="56"/>
      <c r="S10" s="39"/>
      <c r="T10" s="48"/>
      <c r="V10" s="46" t="s">
        <v>57</v>
      </c>
      <c r="W10" s="13"/>
      <c r="X10" s="44"/>
      <c r="Y10" s="56"/>
      <c r="Z10" s="39"/>
      <c r="AA10" s="48"/>
    </row>
    <row r="11" spans="1:27" x14ac:dyDescent="0.25">
      <c r="A11" s="46" t="s">
        <v>52</v>
      </c>
      <c r="B11" s="13"/>
      <c r="C11" s="44">
        <v>52</v>
      </c>
      <c r="D11" s="43">
        <v>1010</v>
      </c>
      <c r="E11" s="39">
        <v>36470.639999999999</v>
      </c>
      <c r="F11" s="48"/>
      <c r="H11" s="46" t="s">
        <v>58</v>
      </c>
      <c r="I11" s="13"/>
      <c r="J11" s="44">
        <v>11</v>
      </c>
      <c r="K11" s="56">
        <v>770</v>
      </c>
      <c r="L11" s="39">
        <v>48447.43</v>
      </c>
      <c r="M11" s="48"/>
      <c r="O11" s="46" t="s">
        <v>58</v>
      </c>
      <c r="P11" s="13"/>
      <c r="Q11" s="44"/>
      <c r="R11" s="56"/>
      <c r="S11" s="39"/>
      <c r="T11" s="48"/>
      <c r="V11" s="46" t="s">
        <v>58</v>
      </c>
      <c r="W11" s="13"/>
      <c r="X11" s="44"/>
      <c r="Y11" s="56"/>
      <c r="Z11" s="39"/>
      <c r="AA11" s="48"/>
    </row>
    <row r="12" spans="1:27" x14ac:dyDescent="0.25">
      <c r="A12" s="46" t="s">
        <v>53</v>
      </c>
      <c r="B12" s="13"/>
      <c r="C12" s="44">
        <v>43</v>
      </c>
      <c r="D12" s="43">
        <v>759</v>
      </c>
      <c r="E12" s="40">
        <v>35768</v>
      </c>
      <c r="F12" s="48"/>
      <c r="H12" s="46" t="s">
        <v>59</v>
      </c>
      <c r="I12" s="13"/>
      <c r="J12" s="44">
        <v>29</v>
      </c>
      <c r="K12" s="56">
        <v>747</v>
      </c>
      <c r="L12" s="40">
        <v>35960.639999999999</v>
      </c>
      <c r="M12" s="48"/>
      <c r="O12" s="46" t="s">
        <v>59</v>
      </c>
      <c r="P12" s="13"/>
      <c r="Q12" s="44"/>
      <c r="R12" s="56"/>
      <c r="S12" s="40"/>
      <c r="T12" s="48"/>
      <c r="V12" s="46" t="s">
        <v>59</v>
      </c>
      <c r="W12" s="13"/>
      <c r="X12" s="44"/>
      <c r="Y12" s="56"/>
      <c r="Z12" s="40"/>
      <c r="AA12" s="48"/>
    </row>
    <row r="13" spans="1:27" x14ac:dyDescent="0.25">
      <c r="A13" s="46"/>
      <c r="B13" s="13"/>
      <c r="C13" s="44"/>
      <c r="D13" s="44"/>
      <c r="E13" s="7"/>
      <c r="F13" s="48"/>
      <c r="H13" s="46"/>
      <c r="I13" s="13"/>
      <c r="J13" s="44"/>
      <c r="K13" s="44"/>
      <c r="L13" s="7"/>
      <c r="M13" s="48"/>
      <c r="O13" s="46"/>
      <c r="P13" s="13"/>
      <c r="Q13" s="44"/>
      <c r="R13" s="44"/>
      <c r="S13" s="7"/>
      <c r="T13" s="48"/>
      <c r="V13" s="46"/>
      <c r="W13" s="13"/>
      <c r="X13" s="44"/>
      <c r="Y13" s="44"/>
      <c r="Z13" s="7"/>
      <c r="AA13" s="48"/>
    </row>
    <row r="14" spans="1:27" x14ac:dyDescent="0.25">
      <c r="A14" s="46"/>
      <c r="B14" s="13"/>
      <c r="C14" s="44"/>
      <c r="D14" s="44"/>
      <c r="E14" s="7"/>
      <c r="F14" s="48"/>
      <c r="H14" s="46"/>
      <c r="I14" s="13"/>
      <c r="J14" s="44"/>
      <c r="K14" s="44"/>
      <c r="L14" s="7"/>
      <c r="M14" s="48"/>
      <c r="O14" s="46"/>
      <c r="P14" s="13"/>
      <c r="Q14" s="44"/>
      <c r="R14" s="44"/>
      <c r="S14" s="7"/>
      <c r="T14" s="48"/>
      <c r="V14" s="46"/>
      <c r="W14" s="13"/>
      <c r="X14" s="44"/>
      <c r="Y14" s="44"/>
      <c r="Z14" s="7"/>
      <c r="AA14" s="48"/>
    </row>
    <row r="15" spans="1:27" x14ac:dyDescent="0.25">
      <c r="A15" s="46"/>
      <c r="B15" s="13"/>
      <c r="C15" s="44"/>
      <c r="D15" s="44"/>
      <c r="E15" s="7"/>
      <c r="F15" s="48"/>
      <c r="H15" s="46"/>
      <c r="I15" s="13"/>
      <c r="J15" s="44"/>
      <c r="K15" s="44"/>
      <c r="L15" s="7"/>
      <c r="M15" s="48"/>
      <c r="O15" s="46"/>
      <c r="P15" s="13"/>
      <c r="Q15" s="44"/>
      <c r="R15" s="44"/>
      <c r="S15" s="7"/>
      <c r="T15" s="48"/>
      <c r="V15" s="46"/>
      <c r="W15" s="13"/>
      <c r="X15" s="44"/>
      <c r="Y15" s="44"/>
      <c r="Z15" s="7"/>
      <c r="AA15" s="48"/>
    </row>
    <row r="16" spans="1:27" x14ac:dyDescent="0.25">
      <c r="A16" s="46"/>
      <c r="B16" s="13"/>
      <c r="C16" s="44"/>
      <c r="D16" s="44"/>
      <c r="E16" s="7"/>
      <c r="F16" s="48"/>
      <c r="H16" s="46"/>
      <c r="I16" s="13"/>
      <c r="J16" s="44"/>
      <c r="K16" s="44"/>
      <c r="L16" s="7"/>
      <c r="M16" s="48"/>
      <c r="O16" s="46"/>
      <c r="P16" s="13"/>
      <c r="Q16" s="44"/>
      <c r="R16" s="44"/>
      <c r="S16" s="7"/>
      <c r="T16" s="48"/>
      <c r="V16" s="46"/>
      <c r="W16" s="13"/>
      <c r="X16" s="44"/>
      <c r="Y16" s="44"/>
      <c r="Z16" s="7"/>
      <c r="AA16" s="48"/>
    </row>
    <row r="17" spans="1:27" ht="15.75" thickBot="1" x14ac:dyDescent="0.3">
      <c r="A17" s="49" t="s">
        <v>0</v>
      </c>
      <c r="B17" s="50">
        <f>SUM(B6:B16)</f>
        <v>0</v>
      </c>
      <c r="C17" s="51">
        <f>SUM(C5:C16)</f>
        <v>358</v>
      </c>
      <c r="D17" s="51">
        <f>SUM(D5:D16)</f>
        <v>18981</v>
      </c>
      <c r="E17" s="52">
        <f>SUM(E5:E16)</f>
        <v>1185212.45</v>
      </c>
      <c r="F17" s="53"/>
      <c r="H17" s="49" t="s">
        <v>0</v>
      </c>
      <c r="I17" s="50">
        <f>SUM(I6:I16)</f>
        <v>0</v>
      </c>
      <c r="J17" s="51">
        <f>SUM(J5:J16)</f>
        <v>279</v>
      </c>
      <c r="K17" s="51">
        <f>SUM(K5:K16)</f>
        <v>18405</v>
      </c>
      <c r="L17" s="52">
        <f>SUM(L5:L16)</f>
        <v>1207944.7099999997</v>
      </c>
      <c r="M17" s="53"/>
      <c r="O17" s="49" t="s">
        <v>0</v>
      </c>
      <c r="P17" s="50">
        <f>SUM(P6:P16)</f>
        <v>0</v>
      </c>
      <c r="Q17" s="51">
        <f>SUM(Q5:Q16)</f>
        <v>0</v>
      </c>
      <c r="R17" s="51">
        <f>SUM(R5:R16)</f>
        <v>0</v>
      </c>
      <c r="S17" s="52">
        <f>SUM(S5:S16)</f>
        <v>0</v>
      </c>
      <c r="T17" s="53"/>
      <c r="V17" s="49" t="s">
        <v>0</v>
      </c>
      <c r="W17" s="50">
        <f>SUM(W6:W16)</f>
        <v>0</v>
      </c>
      <c r="X17" s="51">
        <f>SUM(X5:X16)</f>
        <v>0</v>
      </c>
      <c r="Y17" s="51">
        <f>SUM(Y5:Y16)</f>
        <v>0</v>
      </c>
      <c r="Z17" s="52">
        <f>SUM(Z5:Z16)</f>
        <v>0</v>
      </c>
      <c r="AA17" s="53"/>
    </row>
  </sheetData>
  <mergeCells count="28">
    <mergeCell ref="V1:AA1"/>
    <mergeCell ref="V2:AA2"/>
    <mergeCell ref="V3:V4"/>
    <mergeCell ref="X3:X4"/>
    <mergeCell ref="Y3:Y4"/>
    <mergeCell ref="Z3:Z4"/>
    <mergeCell ref="AA3:AA4"/>
    <mergeCell ref="A1:F1"/>
    <mergeCell ref="A2:F2"/>
    <mergeCell ref="A3:A4"/>
    <mergeCell ref="C3:C4"/>
    <mergeCell ref="D3:D4"/>
    <mergeCell ref="E3:E4"/>
    <mergeCell ref="F3:F4"/>
    <mergeCell ref="H1:M1"/>
    <mergeCell ref="H2:M2"/>
    <mergeCell ref="H3:H4"/>
    <mergeCell ref="J3:J4"/>
    <mergeCell ref="K3:K4"/>
    <mergeCell ref="L3:L4"/>
    <mergeCell ref="M3:M4"/>
    <mergeCell ref="O1:T1"/>
    <mergeCell ref="O2:T2"/>
    <mergeCell ref="O3:O4"/>
    <mergeCell ref="Q3:Q4"/>
    <mergeCell ref="R3:R4"/>
    <mergeCell ref="S3:S4"/>
    <mergeCell ref="T3:T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view="pageBreakPreview" zoomScaleNormal="120" zoomScaleSheetLayoutView="100" workbookViewId="0">
      <selection activeCell="J9" sqref="J9"/>
    </sheetView>
  </sheetViews>
  <sheetFormatPr baseColWidth="10" defaultRowHeight="15" x14ac:dyDescent="0.25"/>
  <cols>
    <col min="1" max="1" width="19" customWidth="1"/>
    <col min="2" max="2" width="7.140625" customWidth="1"/>
    <col min="3" max="3" width="8.85546875" bestFit="1" customWidth="1"/>
    <col min="4" max="4" width="7.7109375" bestFit="1" customWidth="1"/>
    <col min="5" max="5" width="6" bestFit="1" customWidth="1"/>
    <col min="6" max="6" width="6.7109375" style="6" bestFit="1" customWidth="1"/>
    <col min="7" max="7" width="6.5703125" bestFit="1" customWidth="1"/>
    <col min="8" max="8" width="6" bestFit="1" customWidth="1"/>
    <col min="9" max="9" width="8.5703125" bestFit="1" customWidth="1"/>
    <col min="10" max="10" width="11.85546875" bestFit="1" customWidth="1"/>
    <col min="11" max="11" width="9.28515625" bestFit="1" customWidth="1"/>
    <col min="12" max="12" width="11.85546875" bestFit="1" customWidth="1"/>
    <col min="13" max="13" width="10.7109375" bestFit="1" customWidth="1"/>
    <col min="14" max="14" width="6.5703125" bestFit="1" customWidth="1"/>
    <col min="15" max="15" width="4.28515625" customWidth="1"/>
  </cols>
  <sheetData>
    <row r="2" spans="1:16" ht="18.75" x14ac:dyDescent="0.4">
      <c r="C2" s="180" t="s">
        <v>174</v>
      </c>
    </row>
    <row r="4" spans="1:16" ht="18.75" x14ac:dyDescent="0.4">
      <c r="A4" s="262" t="s">
        <v>146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6" ht="4.5" customHeight="1" x14ac:dyDescent="0.4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</row>
    <row r="6" spans="1:16" x14ac:dyDescent="0.25">
      <c r="B6" s="57" t="s">
        <v>1</v>
      </c>
      <c r="C6" s="57" t="s">
        <v>2</v>
      </c>
      <c r="D6" s="57" t="s">
        <v>3</v>
      </c>
      <c r="E6" s="57" t="s">
        <v>4</v>
      </c>
      <c r="F6" s="57" t="s">
        <v>5</v>
      </c>
      <c r="G6" s="57" t="s">
        <v>6</v>
      </c>
      <c r="H6" s="58" t="s">
        <v>7</v>
      </c>
      <c r="I6" s="57" t="s">
        <v>8</v>
      </c>
      <c r="J6" s="57" t="s">
        <v>17</v>
      </c>
      <c r="K6" s="57" t="s">
        <v>9</v>
      </c>
      <c r="L6" s="57" t="s">
        <v>18</v>
      </c>
      <c r="M6" s="57" t="s">
        <v>19</v>
      </c>
      <c r="N6" s="57" t="s">
        <v>0</v>
      </c>
    </row>
    <row r="7" spans="1:16" ht="15" customHeight="1" x14ac:dyDescent="0.25">
      <c r="A7" s="177">
        <v>2018</v>
      </c>
      <c r="B7" s="59">
        <v>0</v>
      </c>
      <c r="C7" s="18">
        <v>0</v>
      </c>
      <c r="D7" s="18">
        <v>19</v>
      </c>
      <c r="E7" s="18">
        <v>20</v>
      </c>
      <c r="F7" s="18">
        <v>0</v>
      </c>
      <c r="G7" s="18">
        <v>0</v>
      </c>
      <c r="H7" s="18">
        <v>8</v>
      </c>
      <c r="I7" s="18">
        <v>10</v>
      </c>
      <c r="J7" s="18">
        <v>5</v>
      </c>
      <c r="K7" s="18">
        <v>9</v>
      </c>
      <c r="L7" s="18">
        <v>47</v>
      </c>
      <c r="M7" s="18">
        <v>9</v>
      </c>
      <c r="N7" s="60">
        <f>SUM(B7:M7)</f>
        <v>127</v>
      </c>
    </row>
    <row r="8" spans="1:16" ht="15" customHeight="1" x14ac:dyDescent="0.25">
      <c r="A8" s="178" t="s">
        <v>61</v>
      </c>
      <c r="B8" s="59">
        <v>21</v>
      </c>
      <c r="C8" s="18">
        <v>21</v>
      </c>
      <c r="D8" s="18">
        <v>21</v>
      </c>
      <c r="E8" s="18">
        <v>21</v>
      </c>
      <c r="F8" s="18">
        <v>21</v>
      </c>
      <c r="G8" s="18">
        <v>21</v>
      </c>
      <c r="H8" s="18">
        <v>21</v>
      </c>
      <c r="I8" s="18">
        <v>21</v>
      </c>
      <c r="J8" s="18">
        <v>21</v>
      </c>
      <c r="K8" s="18">
        <v>21</v>
      </c>
      <c r="L8" s="18">
        <v>21</v>
      </c>
      <c r="M8" s="19">
        <v>21</v>
      </c>
      <c r="N8" s="61">
        <f>SUM(B8:M8)</f>
        <v>252</v>
      </c>
      <c r="O8" t="s">
        <v>160</v>
      </c>
      <c r="P8" t="s">
        <v>162</v>
      </c>
    </row>
    <row r="9" spans="1:16" ht="15.75" customHeight="1" x14ac:dyDescent="0.25">
      <c r="A9" s="178" t="s">
        <v>62</v>
      </c>
      <c r="B9" s="59">
        <v>40</v>
      </c>
      <c r="C9" s="18">
        <v>7</v>
      </c>
      <c r="D9" s="18">
        <v>15</v>
      </c>
      <c r="E9" s="18">
        <v>17</v>
      </c>
      <c r="F9" s="18">
        <v>20</v>
      </c>
      <c r="G9" s="18">
        <v>5</v>
      </c>
      <c r="H9" s="18">
        <v>12</v>
      </c>
      <c r="I9" s="18">
        <v>11</v>
      </c>
      <c r="J9" s="18">
        <v>5</v>
      </c>
      <c r="K9" s="18"/>
      <c r="L9" s="18"/>
      <c r="M9" s="18"/>
      <c r="N9" s="60">
        <f>SUM(B9:M9)</f>
        <v>132</v>
      </c>
      <c r="O9" t="s">
        <v>152</v>
      </c>
      <c r="P9" t="s">
        <v>163</v>
      </c>
    </row>
    <row r="10" spans="1:16" ht="15" customHeight="1" x14ac:dyDescent="0.25">
      <c r="A10" s="178" t="s">
        <v>63</v>
      </c>
      <c r="B10" s="18">
        <f t="shared" ref="B10:M10" si="0">B9/B8*100</f>
        <v>190.47619047619045</v>
      </c>
      <c r="C10" s="18">
        <f t="shared" si="0"/>
        <v>33.333333333333329</v>
      </c>
      <c r="D10" s="18">
        <f t="shared" si="0"/>
        <v>71.428571428571431</v>
      </c>
      <c r="E10" s="19">
        <f t="shared" si="0"/>
        <v>80.952380952380949</v>
      </c>
      <c r="F10" s="18">
        <f t="shared" si="0"/>
        <v>95.238095238095227</v>
      </c>
      <c r="G10" s="18">
        <f t="shared" si="0"/>
        <v>23.809523809523807</v>
      </c>
      <c r="H10" s="18">
        <f t="shared" si="0"/>
        <v>57.142857142857139</v>
      </c>
      <c r="I10" s="18">
        <f t="shared" si="0"/>
        <v>52.380952380952387</v>
      </c>
      <c r="J10" s="19">
        <f t="shared" si="0"/>
        <v>23.809523809523807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60"/>
    </row>
    <row r="11" spans="1:16" x14ac:dyDescent="0.25">
      <c r="A11" s="175"/>
    </row>
    <row r="12" spans="1:16" x14ac:dyDescent="0.25">
      <c r="A12" s="176" t="s">
        <v>152</v>
      </c>
      <c r="B12" t="s">
        <v>153</v>
      </c>
    </row>
  </sheetData>
  <mergeCells count="1">
    <mergeCell ref="A4:N4"/>
  </mergeCells>
  <pageMargins left="0.7" right="0.7" top="0.75" bottom="0.75" header="0.3" footer="0.3"/>
  <pageSetup scale="97" orientation="landscape" horizontalDpi="4294967295" verticalDpi="4294967295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view="pageBreakPreview" zoomScale="90" zoomScaleNormal="100" zoomScaleSheetLayoutView="90" workbookViewId="0">
      <selection activeCell="N12" sqref="N12"/>
    </sheetView>
  </sheetViews>
  <sheetFormatPr baseColWidth="10" defaultRowHeight="15" x14ac:dyDescent="0.25"/>
  <cols>
    <col min="1" max="1" width="19" bestFit="1" customWidth="1"/>
    <col min="2" max="2" width="7" bestFit="1" customWidth="1"/>
    <col min="3" max="3" width="8.85546875" bestFit="1" customWidth="1"/>
    <col min="4" max="4" width="7.7109375" bestFit="1" customWidth="1"/>
    <col min="5" max="5" width="6" bestFit="1" customWidth="1"/>
    <col min="6" max="6" width="6.7109375" style="6" bestFit="1" customWidth="1"/>
    <col min="7" max="7" width="6.5703125" bestFit="1" customWidth="1"/>
    <col min="8" max="8" width="6" bestFit="1" customWidth="1"/>
    <col min="9" max="9" width="8.5703125" bestFit="1" customWidth="1"/>
    <col min="10" max="10" width="11.85546875" bestFit="1" customWidth="1"/>
    <col min="11" max="11" width="9.28515625" bestFit="1" customWidth="1"/>
    <col min="12" max="12" width="11.85546875" bestFit="1" customWidth="1"/>
    <col min="13" max="13" width="10.7109375" bestFit="1" customWidth="1"/>
    <col min="14" max="14" width="6.5703125" bestFit="1" customWidth="1"/>
  </cols>
  <sheetData>
    <row r="2" spans="1:14" ht="18.75" x14ac:dyDescent="0.4">
      <c r="C2" s="180" t="s">
        <v>174</v>
      </c>
    </row>
    <row r="4" spans="1:14" ht="18.75" x14ac:dyDescent="0.4">
      <c r="A4" s="262" t="s">
        <v>64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4" x14ac:dyDescent="0.25">
      <c r="B5" s="57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8" t="s">
        <v>7</v>
      </c>
      <c r="I5" s="57" t="s">
        <v>8</v>
      </c>
      <c r="J5" s="57" t="s">
        <v>17</v>
      </c>
      <c r="K5" s="57" t="s">
        <v>9</v>
      </c>
      <c r="L5" s="57" t="s">
        <v>18</v>
      </c>
      <c r="M5" s="57" t="s">
        <v>19</v>
      </c>
      <c r="N5" s="57" t="s">
        <v>0</v>
      </c>
    </row>
    <row r="6" spans="1:14" ht="15" customHeight="1" x14ac:dyDescent="0.25">
      <c r="A6" s="181">
        <v>2018</v>
      </c>
      <c r="B6" s="59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60">
        <f>SUM(B6:M6)</f>
        <v>0</v>
      </c>
    </row>
    <row r="7" spans="1:14" ht="15.75" customHeight="1" x14ac:dyDescent="0.25">
      <c r="A7" s="182" t="s">
        <v>61</v>
      </c>
      <c r="B7" s="59">
        <v>21</v>
      </c>
      <c r="C7" s="18">
        <v>21</v>
      </c>
      <c r="D7" s="18">
        <v>21</v>
      </c>
      <c r="E7" s="18">
        <v>21</v>
      </c>
      <c r="F7" s="18">
        <v>21</v>
      </c>
      <c r="G7" s="18">
        <v>21</v>
      </c>
      <c r="H7" s="18">
        <v>21</v>
      </c>
      <c r="I7" s="18">
        <v>21</v>
      </c>
      <c r="J7" s="18">
        <v>21</v>
      </c>
      <c r="K7" s="18">
        <v>21</v>
      </c>
      <c r="L7" s="18">
        <v>20</v>
      </c>
      <c r="M7" s="19">
        <v>20</v>
      </c>
      <c r="N7" s="61">
        <f>SUM(B7:M7)</f>
        <v>250</v>
      </c>
    </row>
    <row r="8" spans="1:14" ht="15" customHeight="1" x14ac:dyDescent="0.25">
      <c r="A8" s="182" t="s">
        <v>62</v>
      </c>
      <c r="B8" s="59">
        <v>29</v>
      </c>
      <c r="C8" s="18">
        <v>1</v>
      </c>
      <c r="D8" s="18">
        <v>0</v>
      </c>
      <c r="E8" s="18">
        <v>1</v>
      </c>
      <c r="F8" s="18">
        <v>2</v>
      </c>
      <c r="G8" s="18">
        <v>2</v>
      </c>
      <c r="H8" s="18">
        <v>2</v>
      </c>
      <c r="I8" s="18">
        <v>0</v>
      </c>
      <c r="J8" s="18">
        <v>0</v>
      </c>
      <c r="K8" s="18"/>
      <c r="L8" s="18"/>
      <c r="M8" s="18"/>
      <c r="N8" s="60">
        <f>SUM(B8:M8)</f>
        <v>37</v>
      </c>
    </row>
    <row r="9" spans="1:14" ht="15" customHeight="1" x14ac:dyDescent="0.25">
      <c r="A9" s="182" t="s">
        <v>63</v>
      </c>
      <c r="B9" s="63">
        <f>B8/B7*100</f>
        <v>138.0952380952381</v>
      </c>
      <c r="C9" s="19">
        <f t="shared" ref="C9:M9" si="0">C8/C7*100</f>
        <v>4.7619047619047619</v>
      </c>
      <c r="D9" s="19">
        <f t="shared" si="0"/>
        <v>0</v>
      </c>
      <c r="E9" s="19">
        <f t="shared" si="0"/>
        <v>4.7619047619047619</v>
      </c>
      <c r="F9" s="19">
        <f t="shared" si="0"/>
        <v>9.5238095238095237</v>
      </c>
      <c r="G9" s="19">
        <f t="shared" si="0"/>
        <v>9.5238095238095237</v>
      </c>
      <c r="H9" s="19">
        <f t="shared" si="0"/>
        <v>9.5238095238095237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60"/>
    </row>
    <row r="10" spans="1:14" x14ac:dyDescent="0.25">
      <c r="A10" s="183"/>
    </row>
    <row r="11" spans="1:14" x14ac:dyDescent="0.25">
      <c r="A11" s="184" t="s">
        <v>91</v>
      </c>
    </row>
  </sheetData>
  <mergeCells count="1">
    <mergeCell ref="A4:N4"/>
  </mergeCells>
  <pageMargins left="0.7" right="0.7" top="0.75" bottom="0.75" header="0.3" footer="0.3"/>
  <pageSetup paperSize="9" scale="69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view="pageBreakPreview" topLeftCell="A4" zoomScaleNormal="100" zoomScaleSheetLayoutView="100" workbookViewId="0">
      <selection activeCell="M16" sqref="M16"/>
    </sheetView>
  </sheetViews>
  <sheetFormatPr baseColWidth="10" defaultRowHeight="15" x14ac:dyDescent="0.25"/>
  <cols>
    <col min="1" max="1" width="24.28515625" customWidth="1"/>
    <col min="2" max="2" width="7.85546875" customWidth="1"/>
    <col min="3" max="3" width="8.85546875" bestFit="1" customWidth="1"/>
    <col min="4" max="4" width="7.7109375" bestFit="1" customWidth="1"/>
    <col min="5" max="5" width="6" bestFit="1" customWidth="1"/>
    <col min="6" max="6" width="6.7109375" style="6" bestFit="1" customWidth="1"/>
    <col min="7" max="7" width="6.5703125" bestFit="1" customWidth="1"/>
    <col min="8" max="8" width="6" bestFit="1" customWidth="1"/>
    <col min="9" max="9" width="8.5703125" bestFit="1" customWidth="1"/>
    <col min="10" max="10" width="11.85546875" bestFit="1" customWidth="1"/>
    <col min="11" max="11" width="9.28515625" bestFit="1" customWidth="1"/>
    <col min="12" max="12" width="11.85546875" bestFit="1" customWidth="1"/>
    <col min="13" max="13" width="10.7109375" bestFit="1" customWidth="1"/>
    <col min="14" max="14" width="6.5703125" bestFit="1" customWidth="1"/>
  </cols>
  <sheetData>
    <row r="2" spans="1:14" ht="18.75" x14ac:dyDescent="0.4">
      <c r="B2" s="180" t="s">
        <v>174</v>
      </c>
    </row>
    <row r="4" spans="1:14" ht="18.75" x14ac:dyDescent="0.4">
      <c r="A4" s="262" t="s">
        <v>93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4" x14ac:dyDescent="0.25">
      <c r="B5" s="57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8" t="s">
        <v>7</v>
      </c>
      <c r="I5" s="57" t="s">
        <v>8</v>
      </c>
      <c r="J5" s="57" t="s">
        <v>17</v>
      </c>
      <c r="K5" s="57" t="s">
        <v>9</v>
      </c>
      <c r="L5" s="57" t="s">
        <v>18</v>
      </c>
      <c r="M5" s="57" t="s">
        <v>19</v>
      </c>
      <c r="N5" s="57" t="s">
        <v>0</v>
      </c>
    </row>
    <row r="6" spans="1:14" ht="15" customHeight="1" x14ac:dyDescent="0.25">
      <c r="A6" s="185" t="s">
        <v>159</v>
      </c>
      <c r="B6" s="59">
        <v>40</v>
      </c>
      <c r="C6" s="18">
        <v>7</v>
      </c>
      <c r="D6" s="18">
        <v>15</v>
      </c>
      <c r="E6" s="18">
        <v>17</v>
      </c>
      <c r="F6" s="18">
        <v>20</v>
      </c>
      <c r="G6" s="18">
        <v>5</v>
      </c>
      <c r="H6" s="18">
        <v>12</v>
      </c>
      <c r="I6" s="18">
        <v>11</v>
      </c>
      <c r="J6" s="18">
        <v>5</v>
      </c>
      <c r="K6" s="18"/>
      <c r="L6" s="18"/>
      <c r="M6" s="18"/>
      <c r="N6" s="60">
        <f>SUM(B6:M6)</f>
        <v>132</v>
      </c>
    </row>
    <row r="7" spans="1:14" ht="15" customHeight="1" x14ac:dyDescent="0.25">
      <c r="A7" s="186" t="s">
        <v>154</v>
      </c>
      <c r="B7" s="59">
        <v>29</v>
      </c>
      <c r="C7" s="18">
        <v>1</v>
      </c>
      <c r="D7" s="18">
        <v>0</v>
      </c>
      <c r="E7" s="18">
        <v>1</v>
      </c>
      <c r="F7" s="18">
        <v>2</v>
      </c>
      <c r="G7" s="18">
        <v>2</v>
      </c>
      <c r="H7" s="18">
        <v>2</v>
      </c>
      <c r="I7" s="18">
        <v>0</v>
      </c>
      <c r="J7" s="18">
        <v>0</v>
      </c>
      <c r="K7" s="18"/>
      <c r="L7" s="18"/>
      <c r="M7" s="18"/>
      <c r="N7" s="60">
        <f>SUM(B7:M7)</f>
        <v>37</v>
      </c>
    </row>
    <row r="8" spans="1:14" ht="15" customHeight="1" x14ac:dyDescent="0.25">
      <c r="A8" s="186" t="s">
        <v>155</v>
      </c>
      <c r="B8" s="59">
        <f t="shared" ref="B8:G8" si="0">B6-B7</f>
        <v>11</v>
      </c>
      <c r="C8" s="59">
        <f t="shared" si="0"/>
        <v>6</v>
      </c>
      <c r="D8" s="59">
        <f t="shared" si="0"/>
        <v>15</v>
      </c>
      <c r="E8" s="59">
        <f t="shared" si="0"/>
        <v>16</v>
      </c>
      <c r="F8" s="59">
        <f t="shared" si="0"/>
        <v>18</v>
      </c>
      <c r="G8" s="59">
        <f t="shared" si="0"/>
        <v>3</v>
      </c>
      <c r="H8" s="18">
        <v>10</v>
      </c>
      <c r="I8" s="18">
        <v>11</v>
      </c>
      <c r="J8" s="18">
        <v>5</v>
      </c>
      <c r="K8" s="18"/>
      <c r="L8" s="18"/>
      <c r="M8" s="18"/>
      <c r="N8" s="60">
        <f>SUM(B8:M8)</f>
        <v>95</v>
      </c>
    </row>
    <row r="9" spans="1:14" ht="15.75" customHeight="1" x14ac:dyDescent="0.25">
      <c r="A9" s="187" t="s">
        <v>94</v>
      </c>
      <c r="B9" s="59">
        <v>11</v>
      </c>
      <c r="C9" s="18">
        <v>3</v>
      </c>
      <c r="D9" s="18">
        <v>9</v>
      </c>
      <c r="E9" s="18">
        <v>14</v>
      </c>
      <c r="F9" s="18">
        <v>19</v>
      </c>
      <c r="G9" s="18">
        <v>8</v>
      </c>
      <c r="H9" s="18">
        <v>9</v>
      </c>
      <c r="I9" s="18">
        <v>4</v>
      </c>
      <c r="J9" s="18">
        <v>9</v>
      </c>
      <c r="K9" s="18"/>
      <c r="L9" s="18"/>
      <c r="M9" s="19"/>
      <c r="N9" s="61">
        <f>SUM(B9:M9)</f>
        <v>86</v>
      </c>
    </row>
    <row r="10" spans="1:14" ht="15.75" customHeight="1" x14ac:dyDescent="0.25">
      <c r="A10" s="187" t="s">
        <v>147</v>
      </c>
      <c r="B10" s="59">
        <f>B8-B9</f>
        <v>0</v>
      </c>
      <c r="C10" s="59">
        <f t="shared" ref="C10:H10" si="1">C8-C9</f>
        <v>3</v>
      </c>
      <c r="D10" s="59">
        <f t="shared" si="1"/>
        <v>6</v>
      </c>
      <c r="E10" s="59">
        <f t="shared" si="1"/>
        <v>2</v>
      </c>
      <c r="F10" s="59">
        <f t="shared" si="1"/>
        <v>-1</v>
      </c>
      <c r="G10" s="59">
        <f t="shared" si="1"/>
        <v>-5</v>
      </c>
      <c r="H10" s="59">
        <f t="shared" si="1"/>
        <v>1</v>
      </c>
      <c r="I10" s="59">
        <f>I8-I9</f>
        <v>7</v>
      </c>
      <c r="J10" s="59">
        <f>J8-J9</f>
        <v>-4</v>
      </c>
      <c r="K10" s="59"/>
      <c r="L10" s="59"/>
      <c r="M10" s="59"/>
      <c r="N10" s="61">
        <f>SUM(B10:M10)</f>
        <v>9</v>
      </c>
    </row>
    <row r="11" spans="1:14" ht="15" customHeight="1" x14ac:dyDescent="0.25">
      <c r="A11" s="187" t="s">
        <v>63</v>
      </c>
      <c r="B11" s="63">
        <f>B9/B8*100</f>
        <v>100</v>
      </c>
      <c r="C11" s="63">
        <f t="shared" ref="C11:G11" si="2">C9/C8*100</f>
        <v>50</v>
      </c>
      <c r="D11" s="63">
        <f t="shared" si="2"/>
        <v>60</v>
      </c>
      <c r="E11" s="63">
        <f t="shared" si="2"/>
        <v>87.5</v>
      </c>
      <c r="F11" s="63">
        <f t="shared" si="2"/>
        <v>105.55555555555556</v>
      </c>
      <c r="G11" s="63">
        <f t="shared" si="2"/>
        <v>266.66666666666663</v>
      </c>
      <c r="H11" s="63">
        <f>H9/H8*100</f>
        <v>90</v>
      </c>
      <c r="I11" s="63">
        <f>I9/I8*100</f>
        <v>36.363636363636367</v>
      </c>
      <c r="J11" s="63">
        <f>J9/J8*100</f>
        <v>180</v>
      </c>
      <c r="K11" s="63"/>
      <c r="L11" s="63"/>
      <c r="M11" s="63"/>
      <c r="N11" s="60"/>
    </row>
    <row r="12" spans="1:14" x14ac:dyDescent="0.25">
      <c r="A12" s="62"/>
    </row>
  </sheetData>
  <mergeCells count="1">
    <mergeCell ref="A4:N4"/>
  </mergeCells>
  <pageMargins left="0.7" right="0.7" top="0.75" bottom="0.75" header="0.3" footer="0.3"/>
  <pageSetup scale="68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view="pageBreakPreview" topLeftCell="A4" zoomScaleNormal="100" zoomScaleSheetLayoutView="100" workbookViewId="0">
      <selection activeCell="J7" sqref="J7"/>
    </sheetView>
  </sheetViews>
  <sheetFormatPr baseColWidth="10" defaultRowHeight="15" x14ac:dyDescent="0.25"/>
  <cols>
    <col min="1" max="1" width="20.85546875" customWidth="1"/>
    <col min="2" max="2" width="7" bestFit="1" customWidth="1"/>
    <col min="3" max="3" width="8.85546875" bestFit="1" customWidth="1"/>
    <col min="4" max="4" width="7.7109375" bestFit="1" customWidth="1"/>
    <col min="5" max="5" width="6" bestFit="1" customWidth="1"/>
    <col min="6" max="6" width="6.7109375" style="6" bestFit="1" customWidth="1"/>
    <col min="7" max="7" width="6.5703125" bestFit="1" customWidth="1"/>
    <col min="8" max="8" width="6" bestFit="1" customWidth="1"/>
    <col min="9" max="9" width="8.5703125" bestFit="1" customWidth="1"/>
    <col min="10" max="10" width="11.85546875" bestFit="1" customWidth="1"/>
  </cols>
  <sheetData>
    <row r="2" spans="1:14" ht="18.75" x14ac:dyDescent="0.4">
      <c r="C2" s="180" t="s">
        <v>174</v>
      </c>
    </row>
    <row r="4" spans="1:14" ht="18.75" x14ac:dyDescent="0.4">
      <c r="A4" s="262" t="s">
        <v>10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4" x14ac:dyDescent="0.25">
      <c r="B5" s="57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8" t="s">
        <v>7</v>
      </c>
      <c r="I5" s="57" t="s">
        <v>8</v>
      </c>
      <c r="J5" s="57" t="s">
        <v>17</v>
      </c>
      <c r="K5" s="57" t="s">
        <v>9</v>
      </c>
      <c r="L5" s="57" t="s">
        <v>18</v>
      </c>
      <c r="M5" s="57" t="s">
        <v>19</v>
      </c>
      <c r="N5" s="57" t="s">
        <v>0</v>
      </c>
    </row>
    <row r="6" spans="1:14" x14ac:dyDescent="0.25">
      <c r="A6" s="181">
        <v>2018</v>
      </c>
      <c r="B6" s="161">
        <v>0</v>
      </c>
      <c r="C6" s="156">
        <v>0</v>
      </c>
      <c r="D6" s="156">
        <v>0</v>
      </c>
      <c r="E6" s="156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7">
        <v>214</v>
      </c>
      <c r="L6" s="157">
        <v>165</v>
      </c>
      <c r="M6" s="157">
        <v>139</v>
      </c>
      <c r="N6" s="60">
        <f>SUM(B6:M6)</f>
        <v>518</v>
      </c>
    </row>
    <row r="7" spans="1:14" x14ac:dyDescent="0.25">
      <c r="A7" s="182" t="s">
        <v>61</v>
      </c>
      <c r="B7" s="160">
        <v>200</v>
      </c>
      <c r="C7" s="160">
        <v>480</v>
      </c>
      <c r="D7" s="160">
        <v>600</v>
      </c>
      <c r="E7" s="160">
        <v>420</v>
      </c>
      <c r="F7" s="160">
        <v>600</v>
      </c>
      <c r="G7" s="160">
        <v>540</v>
      </c>
      <c r="H7" s="160">
        <v>600</v>
      </c>
      <c r="I7" s="160">
        <v>600</v>
      </c>
      <c r="J7" s="160">
        <v>600</v>
      </c>
      <c r="K7" s="160">
        <v>600</v>
      </c>
      <c r="L7" s="160">
        <v>560</v>
      </c>
      <c r="M7" s="160">
        <v>700</v>
      </c>
      <c r="N7" s="61">
        <f>SUM(B7:M7)</f>
        <v>6500</v>
      </c>
    </row>
    <row r="8" spans="1:14" x14ac:dyDescent="0.25">
      <c r="A8" s="182" t="s">
        <v>62</v>
      </c>
      <c r="B8" s="159">
        <v>245</v>
      </c>
      <c r="C8" s="159">
        <v>65</v>
      </c>
      <c r="D8" s="159">
        <v>150</v>
      </c>
      <c r="E8" s="159">
        <v>401</v>
      </c>
      <c r="F8" s="159">
        <v>589</v>
      </c>
      <c r="G8" s="159">
        <v>239</v>
      </c>
      <c r="H8" s="158">
        <v>307</v>
      </c>
      <c r="I8" s="158">
        <v>539</v>
      </c>
      <c r="J8" s="158">
        <v>572</v>
      </c>
      <c r="K8" s="158"/>
      <c r="L8" s="158"/>
      <c r="M8" s="158"/>
      <c r="N8" s="60">
        <f>SUM(B8:M8)</f>
        <v>3107</v>
      </c>
    </row>
    <row r="9" spans="1:14" x14ac:dyDescent="0.25">
      <c r="A9" s="182" t="s">
        <v>63</v>
      </c>
      <c r="B9" s="63">
        <f>B8/B7*100</f>
        <v>122.50000000000001</v>
      </c>
      <c r="C9" s="19">
        <f t="shared" ref="C9:M9" si="0">C8/C7*100</f>
        <v>13.541666666666666</v>
      </c>
      <c r="D9" s="19">
        <f t="shared" si="0"/>
        <v>25</v>
      </c>
      <c r="E9" s="19">
        <f t="shared" si="0"/>
        <v>95.476190476190482</v>
      </c>
      <c r="F9" s="19">
        <f t="shared" si="0"/>
        <v>98.166666666666671</v>
      </c>
      <c r="G9" s="19">
        <f t="shared" si="0"/>
        <v>44.25925925925926</v>
      </c>
      <c r="H9" s="19">
        <f t="shared" si="0"/>
        <v>51.166666666666671</v>
      </c>
      <c r="I9" s="19">
        <f t="shared" si="0"/>
        <v>89.833333333333329</v>
      </c>
      <c r="J9" s="19">
        <f t="shared" si="0"/>
        <v>95.333333333333343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61"/>
    </row>
    <row r="10" spans="1:14" x14ac:dyDescent="0.25">
      <c r="A10" s="189"/>
    </row>
    <row r="11" spans="1:14" x14ac:dyDescent="0.25">
      <c r="A11" s="263" t="s">
        <v>168</v>
      </c>
      <c r="B11" s="263"/>
      <c r="C11" s="263"/>
      <c r="D11" s="263"/>
      <c r="E11" s="263"/>
      <c r="F11" s="263"/>
      <c r="G11" s="263"/>
      <c r="H11" s="263"/>
    </row>
  </sheetData>
  <mergeCells count="2">
    <mergeCell ref="A4:N4"/>
    <mergeCell ref="A11:H11"/>
  </mergeCells>
  <pageMargins left="0.7" right="0.7" top="0.75" bottom="0.75" header="0.3" footer="0.3"/>
  <pageSetup paperSize="9" scale="64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"/>
  <sheetViews>
    <sheetView topLeftCell="A4" zoomScaleNormal="100" workbookViewId="0">
      <selection activeCell="J9" sqref="J9"/>
    </sheetView>
  </sheetViews>
  <sheetFormatPr baseColWidth="10" defaultRowHeight="15" x14ac:dyDescent="0.25"/>
  <cols>
    <col min="1" max="1" width="19.140625" bestFit="1" customWidth="1"/>
    <col min="2" max="2" width="7" bestFit="1" customWidth="1"/>
    <col min="3" max="3" width="8.85546875" bestFit="1" customWidth="1"/>
    <col min="4" max="4" width="7.7109375" bestFit="1" customWidth="1"/>
    <col min="5" max="5" width="6" bestFit="1" customWidth="1"/>
    <col min="6" max="6" width="6.7109375" style="6" bestFit="1" customWidth="1"/>
    <col min="7" max="7" width="6.5703125" bestFit="1" customWidth="1"/>
    <col min="8" max="8" width="6" bestFit="1" customWidth="1"/>
    <col min="9" max="9" width="8.5703125" bestFit="1" customWidth="1"/>
    <col min="10" max="10" width="11.85546875" bestFit="1" customWidth="1"/>
    <col min="11" max="11" width="9.28515625" bestFit="1" customWidth="1"/>
    <col min="12" max="12" width="11.85546875" bestFit="1" customWidth="1"/>
    <col min="13" max="13" width="10.7109375" bestFit="1" customWidth="1"/>
    <col min="14" max="14" width="6.7109375" bestFit="1" customWidth="1"/>
  </cols>
  <sheetData>
    <row r="3" spans="1:22" ht="18.75" x14ac:dyDescent="0.4">
      <c r="C3" s="180" t="s">
        <v>174</v>
      </c>
    </row>
    <row r="5" spans="1:22" s="188" customFormat="1" ht="18.75" x14ac:dyDescent="0.4">
      <c r="A5" s="262" t="s">
        <v>65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</row>
    <row r="6" spans="1:22" x14ac:dyDescent="0.25">
      <c r="B6" s="57" t="s">
        <v>1</v>
      </c>
      <c r="C6" s="57" t="s">
        <v>2</v>
      </c>
      <c r="D6" s="57" t="s">
        <v>3</v>
      </c>
      <c r="E6" s="57" t="s">
        <v>4</v>
      </c>
      <c r="F6" s="57" t="s">
        <v>5</v>
      </c>
      <c r="G6" s="57" t="s">
        <v>6</v>
      </c>
      <c r="H6" s="58" t="s">
        <v>7</v>
      </c>
      <c r="I6" s="57" t="s">
        <v>8</v>
      </c>
      <c r="J6" s="57" t="s">
        <v>17</v>
      </c>
      <c r="K6" s="57" t="s">
        <v>9</v>
      </c>
      <c r="L6" s="57" t="s">
        <v>18</v>
      </c>
      <c r="M6" s="57" t="s">
        <v>19</v>
      </c>
      <c r="N6" s="57" t="s">
        <v>0</v>
      </c>
    </row>
    <row r="7" spans="1:22" x14ac:dyDescent="0.25">
      <c r="A7" s="181">
        <v>2018</v>
      </c>
      <c r="B7" s="156">
        <v>0</v>
      </c>
      <c r="C7" s="156">
        <v>0</v>
      </c>
      <c r="D7" s="156">
        <v>0</v>
      </c>
      <c r="E7" s="156">
        <v>0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7">
        <v>58</v>
      </c>
      <c r="L7" s="157">
        <v>76</v>
      </c>
      <c r="M7" s="157">
        <v>34</v>
      </c>
      <c r="N7" s="60">
        <f>SUM(B7:M7)</f>
        <v>168</v>
      </c>
    </row>
    <row r="8" spans="1:22" x14ac:dyDescent="0.25">
      <c r="A8" s="182" t="s">
        <v>61</v>
      </c>
      <c r="B8" s="155">
        <v>100</v>
      </c>
      <c r="C8" s="155">
        <v>240</v>
      </c>
      <c r="D8" s="155">
        <v>300</v>
      </c>
      <c r="E8" s="155">
        <v>210</v>
      </c>
      <c r="F8" s="155">
        <v>300</v>
      </c>
      <c r="G8" s="155">
        <v>270</v>
      </c>
      <c r="H8" s="155">
        <v>300</v>
      </c>
      <c r="I8" s="155">
        <v>300</v>
      </c>
      <c r="J8" s="155">
        <v>300</v>
      </c>
      <c r="K8" s="155">
        <v>300</v>
      </c>
      <c r="L8" s="155">
        <v>280</v>
      </c>
      <c r="M8" s="155">
        <v>350</v>
      </c>
      <c r="N8" s="61">
        <f>SUM(B8:M8)</f>
        <v>3250</v>
      </c>
    </row>
    <row r="9" spans="1:22" x14ac:dyDescent="0.25">
      <c r="A9" s="182" t="s">
        <v>62</v>
      </c>
      <c r="B9" s="158">
        <v>60</v>
      </c>
      <c r="C9" s="158">
        <v>32</v>
      </c>
      <c r="D9" s="158">
        <v>40</v>
      </c>
      <c r="E9" s="158">
        <v>106</v>
      </c>
      <c r="F9" s="158">
        <v>196</v>
      </c>
      <c r="G9" s="158">
        <v>139</v>
      </c>
      <c r="H9" s="158">
        <v>202</v>
      </c>
      <c r="I9" s="158">
        <v>251</v>
      </c>
      <c r="J9" s="158">
        <v>250</v>
      </c>
      <c r="K9" s="159"/>
      <c r="L9" s="158"/>
      <c r="M9" s="158"/>
      <c r="N9" s="60">
        <f>SUM(B9:M9)</f>
        <v>1276</v>
      </c>
    </row>
    <row r="10" spans="1:22" x14ac:dyDescent="0.25">
      <c r="A10" s="182" t="s">
        <v>63</v>
      </c>
      <c r="B10" s="63">
        <f>B9/B8*100</f>
        <v>60</v>
      </c>
      <c r="C10" s="63">
        <f t="shared" ref="C10:M10" si="0">C9/C8*100</f>
        <v>13.333333333333334</v>
      </c>
      <c r="D10" s="63">
        <f t="shared" si="0"/>
        <v>13.333333333333334</v>
      </c>
      <c r="E10" s="63">
        <f t="shared" si="0"/>
        <v>50.476190476190474</v>
      </c>
      <c r="F10" s="63">
        <f t="shared" si="0"/>
        <v>65.333333333333329</v>
      </c>
      <c r="G10" s="63">
        <f t="shared" si="0"/>
        <v>51.481481481481481</v>
      </c>
      <c r="H10" s="63">
        <f t="shared" si="0"/>
        <v>67.333333333333329</v>
      </c>
      <c r="I10" s="63">
        <f t="shared" si="0"/>
        <v>83.666666666666671</v>
      </c>
      <c r="J10" s="63">
        <f t="shared" si="0"/>
        <v>83.333333333333343</v>
      </c>
      <c r="K10" s="63">
        <f t="shared" si="0"/>
        <v>0</v>
      </c>
      <c r="L10" s="63">
        <f t="shared" si="0"/>
        <v>0</v>
      </c>
      <c r="M10" s="63">
        <f t="shared" si="0"/>
        <v>0</v>
      </c>
      <c r="N10" s="61"/>
    </row>
    <row r="12" spans="1:22" x14ac:dyDescent="0.25">
      <c r="A12" s="264" t="s">
        <v>169</v>
      </c>
      <c r="B12" s="265"/>
      <c r="C12" s="266"/>
      <c r="F12"/>
      <c r="V12">
        <v>700</v>
      </c>
    </row>
  </sheetData>
  <mergeCells count="2">
    <mergeCell ref="A5:N5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view="pageBreakPreview" topLeftCell="A4" zoomScaleNormal="100" zoomScaleSheetLayoutView="100" workbookViewId="0">
      <selection activeCell="J7" sqref="J7"/>
    </sheetView>
  </sheetViews>
  <sheetFormatPr baseColWidth="10" defaultRowHeight="15" x14ac:dyDescent="0.25"/>
  <cols>
    <col min="1" max="1" width="19.140625" bestFit="1" customWidth="1"/>
    <col min="2" max="2" width="7" bestFit="1" customWidth="1"/>
    <col min="3" max="3" width="8.85546875" bestFit="1" customWidth="1"/>
    <col min="4" max="4" width="7.7109375" bestFit="1" customWidth="1"/>
    <col min="5" max="5" width="6" bestFit="1" customWidth="1"/>
    <col min="6" max="6" width="6.7109375" style="6" bestFit="1" customWidth="1"/>
    <col min="7" max="7" width="6.5703125" bestFit="1" customWidth="1"/>
    <col min="8" max="8" width="6" bestFit="1" customWidth="1"/>
    <col min="9" max="9" width="8.5703125" bestFit="1" customWidth="1"/>
    <col min="10" max="10" width="11.85546875" bestFit="1" customWidth="1"/>
    <col min="11" max="11" width="9.28515625" bestFit="1" customWidth="1"/>
    <col min="12" max="12" width="11.85546875" bestFit="1" customWidth="1"/>
    <col min="13" max="13" width="10.7109375" bestFit="1" customWidth="1"/>
    <col min="14" max="14" width="6.7109375" bestFit="1" customWidth="1"/>
  </cols>
  <sheetData>
    <row r="2" spans="1:14" ht="18.75" x14ac:dyDescent="0.4">
      <c r="C2" s="180" t="s">
        <v>174</v>
      </c>
    </row>
    <row r="4" spans="1:14" ht="18.75" x14ac:dyDescent="0.4">
      <c r="A4" s="262" t="s">
        <v>115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4" x14ac:dyDescent="0.25">
      <c r="B5" s="57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8" t="s">
        <v>7</v>
      </c>
      <c r="I5" s="57" t="s">
        <v>8</v>
      </c>
      <c r="J5" s="57" t="s">
        <v>17</v>
      </c>
      <c r="K5" s="57" t="s">
        <v>9</v>
      </c>
      <c r="L5" s="57" t="s">
        <v>18</v>
      </c>
      <c r="M5" s="57" t="s">
        <v>19</v>
      </c>
      <c r="N5" s="57" t="s">
        <v>0</v>
      </c>
    </row>
    <row r="6" spans="1:14" x14ac:dyDescent="0.25">
      <c r="A6" s="181" t="s">
        <v>116</v>
      </c>
      <c r="B6" s="156">
        <v>245</v>
      </c>
      <c r="C6" s="156">
        <v>65</v>
      </c>
      <c r="D6" s="156">
        <v>150</v>
      </c>
      <c r="E6" s="156">
        <v>401</v>
      </c>
      <c r="F6" s="156">
        <v>589</v>
      </c>
      <c r="G6" s="156">
        <v>239</v>
      </c>
      <c r="H6" s="156">
        <v>307</v>
      </c>
      <c r="I6" s="156">
        <v>539</v>
      </c>
      <c r="J6" s="156">
        <v>572</v>
      </c>
      <c r="K6" s="157"/>
      <c r="L6" s="157"/>
      <c r="M6" s="157"/>
      <c r="N6" s="60">
        <f>SUM(B6:M6)</f>
        <v>3107</v>
      </c>
    </row>
    <row r="7" spans="1:14" x14ac:dyDescent="0.25">
      <c r="A7" s="182" t="s">
        <v>65</v>
      </c>
      <c r="B7" s="155">
        <v>60</v>
      </c>
      <c r="C7" s="155">
        <v>32</v>
      </c>
      <c r="D7" s="155">
        <v>40</v>
      </c>
      <c r="E7" s="155">
        <v>106</v>
      </c>
      <c r="F7" s="155">
        <v>196</v>
      </c>
      <c r="G7" s="155">
        <v>139</v>
      </c>
      <c r="H7" s="155">
        <v>202</v>
      </c>
      <c r="I7" s="155">
        <v>251</v>
      </c>
      <c r="J7" s="155">
        <v>250</v>
      </c>
      <c r="K7" s="155"/>
      <c r="L7" s="155"/>
      <c r="M7" s="155"/>
      <c r="N7" s="61">
        <f>SUM(B7:M7)</f>
        <v>1276</v>
      </c>
    </row>
    <row r="8" spans="1:14" x14ac:dyDescent="0.25">
      <c r="A8" s="182" t="s">
        <v>63</v>
      </c>
      <c r="B8" s="63">
        <f>B7/B6*100</f>
        <v>24.489795918367346</v>
      </c>
      <c r="C8" s="63">
        <f t="shared" ref="C8:J8" si="0">C7/C6*100</f>
        <v>49.230769230769234</v>
      </c>
      <c r="D8" s="63">
        <f t="shared" si="0"/>
        <v>26.666666666666668</v>
      </c>
      <c r="E8" s="63">
        <f t="shared" si="0"/>
        <v>26.433915211970078</v>
      </c>
      <c r="F8" s="63">
        <f t="shared" si="0"/>
        <v>33.276740237691001</v>
      </c>
      <c r="G8" s="63">
        <f t="shared" si="0"/>
        <v>58.158995815899587</v>
      </c>
      <c r="H8" s="63">
        <f t="shared" si="0"/>
        <v>65.798045602605853</v>
      </c>
      <c r="I8" s="63">
        <f t="shared" si="0"/>
        <v>46.567717996289424</v>
      </c>
      <c r="J8" s="63">
        <f t="shared" si="0"/>
        <v>43.706293706293707</v>
      </c>
      <c r="K8" s="63"/>
      <c r="L8" s="63"/>
      <c r="M8" s="63"/>
      <c r="N8" s="61"/>
    </row>
    <row r="11" spans="1:14" x14ac:dyDescent="0.25">
      <c r="A11" s="184"/>
    </row>
  </sheetData>
  <mergeCells count="1">
    <mergeCell ref="A4:N4"/>
  </mergeCells>
  <pageMargins left="0.7" right="0.7" top="0.75" bottom="0.75" header="0.3" footer="0.3"/>
  <pageSetup paperSize="9" scale="6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3</vt:i4>
      </vt:variant>
    </vt:vector>
  </HeadingPairs>
  <TitlesOfParts>
    <vt:vector size="26" baseType="lpstr">
      <vt:lpstr>INDICE</vt:lpstr>
      <vt:lpstr>ANALISIS FACT</vt:lpstr>
      <vt:lpstr>RUTA ESPECIAL</vt:lpstr>
      <vt:lpstr>CONTRATOS</vt:lpstr>
      <vt:lpstr>CONTRATO X ILICITOS</vt:lpstr>
      <vt:lpstr>CONT CONECTADOS</vt:lpstr>
      <vt:lpstr>LIMITACIONES</vt:lpstr>
      <vt:lpstr>RECONEXIONES</vt:lpstr>
      <vt:lpstr>LIMIT vs RECONEX</vt:lpstr>
      <vt:lpstr>INGRESO X LIMIT</vt:lpstr>
      <vt:lpstr>CONVENIOS CANT</vt:lpstr>
      <vt:lpstr>CONVENIOS $</vt:lpstr>
      <vt:lpstr>CONVENIOS DETALLE</vt:lpstr>
      <vt:lpstr>REZAGO</vt:lpstr>
      <vt:lpstr>GRAFICA REZAGO</vt:lpstr>
      <vt:lpstr>ALTA DE # TELÉFONOS</vt:lpstr>
      <vt:lpstr>EFICIENCIA COMERCIAL</vt:lpstr>
      <vt:lpstr>GESTORIA</vt:lpstr>
      <vt:lpstr>INGRESO GESTOR</vt:lpstr>
      <vt:lpstr>REZAGO USRS</vt:lpstr>
      <vt:lpstr>REZAGO IMPORTE</vt:lpstr>
      <vt:lpstr>ILÍCITOS</vt:lpstr>
      <vt:lpstr>INGRESO X ILÍCITOS</vt:lpstr>
      <vt:lpstr>'ANALISIS FACT'!Área_de_impresión</vt:lpstr>
      <vt:lpstr>CONTRATOS!Área_de_impresión</vt:lpstr>
      <vt:lpstr>'GRAFICA REZAGO'!Área_de_impresión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Servidor</cp:lastModifiedBy>
  <cp:lastPrinted>2019-11-07T21:01:00Z</cp:lastPrinted>
  <dcterms:created xsi:type="dcterms:W3CDTF">2019-01-09T00:48:20Z</dcterms:created>
  <dcterms:modified xsi:type="dcterms:W3CDTF">2019-11-07T21:09:26Z</dcterms:modified>
</cp:coreProperties>
</file>